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75189\Documents\PRACE\EIZ\CzechElib\2023-2025\2025\aktivace - informace k EIZ\LWW HIC\"/>
    </mc:Choice>
  </mc:AlternateContent>
  <bookViews>
    <workbookView xWindow="0" yWindow="0" windowWidth="28800" windowHeight="11775"/>
  </bookViews>
  <sheets>
    <sheet name="Journals" sheetId="1" r:id="rId1"/>
    <sheet name="Books" sheetId="2" r:id="rId2"/>
    <sheet name="Browse URLs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B6" i="3"/>
  <c r="B5" i="3"/>
  <c r="B4" i="3"/>
  <c r="B3" i="3"/>
  <c r="B2" i="3"/>
  <c r="G2" i="2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<sst xmlns="http://schemas.openxmlformats.org/spreadsheetml/2006/main" count="405" uniqueCount="330">
  <si>
    <t>JBJS Case Connector</t>
  </si>
  <si>
    <t>1533-3450</t>
  </si>
  <si>
    <t>1536-3724</t>
  </si>
  <si>
    <t>Wolters Kluwer/PE Book</t>
  </si>
  <si>
    <t>0894-9115</t>
  </si>
  <si>
    <t>Journal of the American Audiology Society</t>
  </si>
  <si>
    <t>1539-736X</t>
  </si>
  <si>
    <t>Clinical Journal of Sport Medicine</t>
  </si>
  <si>
    <t>0269-9370</t>
  </si>
  <si>
    <t>2163-0755</t>
  </si>
  <si>
    <t>Circulation Research</t>
  </si>
  <si>
    <t>Retina</t>
  </si>
  <si>
    <t>1067-151X</t>
  </si>
  <si>
    <t>0194-911X</t>
  </si>
  <si>
    <t>0891-3668</t>
  </si>
  <si>
    <t>Transplantation Direct</t>
  </si>
  <si>
    <t>2330-9199</t>
  </si>
  <si>
    <t>Journal of Cataract &amp; Refractive Surgery</t>
  </si>
  <si>
    <t>1526-7598</t>
  </si>
  <si>
    <t>1365-2346</t>
  </si>
  <si>
    <t>JAAOS: Global Research and Reviews</t>
  </si>
  <si>
    <t>Operative Neurosurgery</t>
  </si>
  <si>
    <t>1531-5487</t>
  </si>
  <si>
    <t>0020-9996</t>
  </si>
  <si>
    <t>1879-1190</t>
  </si>
  <si>
    <t>1533-9866</t>
  </si>
  <si>
    <t>2214-1677</t>
  </si>
  <si>
    <t>1553-4287</t>
  </si>
  <si>
    <t>1536-0210</t>
  </si>
  <si>
    <t>2160-2204</t>
  </si>
  <si>
    <t>0148-396X</t>
  </si>
  <si>
    <t>0891-3633</t>
  </si>
  <si>
    <t>0029-7828</t>
  </si>
  <si>
    <t>1040-2446</t>
  </si>
  <si>
    <t>1531-703X</t>
  </si>
  <si>
    <t>ISBN-10</t>
  </si>
  <si>
    <t>LWW High Impact Collection 2024 - Renewal Only</t>
  </si>
  <si>
    <t>Liver Transplantation</t>
  </si>
  <si>
    <t>1536-5409</t>
  </si>
  <si>
    <t>1536-3708</t>
  </si>
  <si>
    <t>1473-6535</t>
  </si>
  <si>
    <t>Journal of Clinical Psychopharmacology</t>
  </si>
  <si>
    <t>Epidemiology</t>
  </si>
  <si>
    <t>1555-9041</t>
  </si>
  <si>
    <t>Circulation</t>
  </si>
  <si>
    <t>1079-5642</t>
  </si>
  <si>
    <t>1538-4667</t>
  </si>
  <si>
    <t>0890-5339</t>
  </si>
  <si>
    <t>2641-7650</t>
  </si>
  <si>
    <t>OVIDSP</t>
  </si>
  <si>
    <t>Browse All Journals@Ovid</t>
  </si>
  <si>
    <t>American Journal of Physical Medicine &amp; Rehabilitation</t>
  </si>
  <si>
    <t>1050-642X</t>
  </si>
  <si>
    <t>LHIM-24-LGC</t>
  </si>
  <si>
    <t>2163-0933</t>
  </si>
  <si>
    <t>0041-1337</t>
  </si>
  <si>
    <t>1872-6623</t>
  </si>
  <si>
    <t>0032-1052</t>
  </si>
  <si>
    <t>AIDS</t>
  </si>
  <si>
    <t>2373-8731</t>
  </si>
  <si>
    <t>0091-6331</t>
  </si>
  <si>
    <t>The Clinical Journal of Pain</t>
  </si>
  <si>
    <t>Browse Your Journals@Ovid</t>
  </si>
  <si>
    <t>Psychosomatic Medicine</t>
  </si>
  <si>
    <t>Ear &amp; Hearing</t>
  </si>
  <si>
    <t>2471-2531</t>
  </si>
  <si>
    <t>2330-9180</t>
  </si>
  <si>
    <t>0025-7079</t>
  </si>
  <si>
    <t>0009-7322</t>
  </si>
  <si>
    <t>1040-8711</t>
  </si>
  <si>
    <t>0022-5347</t>
  </si>
  <si>
    <t>Journal of the American College of Surgeons</t>
  </si>
  <si>
    <t>Medical Care</t>
  </si>
  <si>
    <t>Journal of Orthopaedic Trauma</t>
  </si>
  <si>
    <t>Journal of Urology</t>
  </si>
  <si>
    <t>ShortCode</t>
  </si>
  <si>
    <t>1533-712X</t>
  </si>
  <si>
    <t>Journal of the American Society of Nephrology</t>
  </si>
  <si>
    <t>1536-5964</t>
  </si>
  <si>
    <t>Year Coverage</t>
  </si>
  <si>
    <t>0022-5282</t>
  </si>
  <si>
    <t>Journal of Bone and Joint Surgery</t>
  </si>
  <si>
    <t>1524-4571</t>
  </si>
  <si>
    <t>Edition</t>
  </si>
  <si>
    <t>2998-8748</t>
  </si>
  <si>
    <t>1049-8834</t>
  </si>
  <si>
    <t>1873-4502</t>
  </si>
  <si>
    <t>A&amp;A Practice</t>
  </si>
  <si>
    <t>1944-7884</t>
  </si>
  <si>
    <t>A&amp;A Case Reports</t>
  </si>
  <si>
    <t>2160-3251</t>
  </si>
  <si>
    <t>1530-0358</t>
  </si>
  <si>
    <t>1077-9450</t>
  </si>
  <si>
    <t>1535-1386</t>
  </si>
  <si>
    <t>eISSN</t>
  </si>
  <si>
    <t>2474-7661</t>
  </si>
  <si>
    <t>Journal of Trauma: Injury, Infection &amp; Critical Care</t>
  </si>
  <si>
    <t>0270-9139</t>
  </si>
  <si>
    <t>American Journal of Gastroenterology</t>
  </si>
  <si>
    <t>JBJS Reviews</t>
  </si>
  <si>
    <t>Arteriosclerosis</t>
  </si>
  <si>
    <t>Pediatric Infectious Disease Journal</t>
  </si>
  <si>
    <t>Critical Care Medicine</t>
  </si>
  <si>
    <t>Browse Books@Ovid</t>
  </si>
  <si>
    <t>0275-004X</t>
  </si>
  <si>
    <t>2332-7812</t>
  </si>
  <si>
    <t>Title</t>
  </si>
  <si>
    <t>Neurosurgery Practice</t>
  </si>
  <si>
    <t>Neurosurgery Open</t>
  </si>
  <si>
    <t>1531-6963</t>
  </si>
  <si>
    <t>1524-4539</t>
  </si>
  <si>
    <t>Stroke</t>
  </si>
  <si>
    <t>1940-5480</t>
  </si>
  <si>
    <t>0195-9131</t>
  </si>
  <si>
    <t>0885-9701</t>
  </si>
  <si>
    <t>Current Opinion in Lipidology</t>
  </si>
  <si>
    <t>Pub Year</t>
  </si>
  <si>
    <t>0009-921X</t>
  </si>
  <si>
    <t>Anesthesia &amp; Analgesia</t>
  </si>
  <si>
    <t>1572-0241</t>
  </si>
  <si>
    <t>Neurology Genetics</t>
  </si>
  <si>
    <t>Journal of Acquired Immune Deficiency Syndromes and Human Retrovirology</t>
  </si>
  <si>
    <t>PAIN Reports</t>
  </si>
  <si>
    <t>Spine: Affiliated Society Meeting Abstracts</t>
  </si>
  <si>
    <t>Plastic and Reconstructive Surgery - Global Open</t>
  </si>
  <si>
    <t>ISBN-13</t>
  </si>
  <si>
    <t>02275289</t>
  </si>
  <si>
    <t>1530-0293</t>
  </si>
  <si>
    <t>0003-4932</t>
  </si>
  <si>
    <t>1548-2545</t>
  </si>
  <si>
    <t>0304-3959</t>
  </si>
  <si>
    <t>Plastic &amp; Reconstructive Surgery</t>
  </si>
  <si>
    <t>Obstetrics &amp; Gynecology</t>
  </si>
  <si>
    <t>Current Researches in Anesthesia &amp; Analgesia</t>
  </si>
  <si>
    <t>1524-4563</t>
  </si>
  <si>
    <t>1064-8011</t>
  </si>
  <si>
    <t>Advances in Anatomic Pathology</t>
  </si>
  <si>
    <t>1524-4628</t>
  </si>
  <si>
    <t>9-3515-2497-3</t>
  </si>
  <si>
    <t>0003-2999</t>
  </si>
  <si>
    <t>0148-7043</t>
  </si>
  <si>
    <t>Clinical Journal of the American Society of Nephrology</t>
  </si>
  <si>
    <t>Current Opinion in Neurology</t>
  </si>
  <si>
    <t>1528-1175</t>
  </si>
  <si>
    <t>2834-4383</t>
  </si>
  <si>
    <t>0277-3740</t>
  </si>
  <si>
    <t>0039-2499</t>
  </si>
  <si>
    <t>Journal Title</t>
  </si>
  <si>
    <t>0009-7330</t>
  </si>
  <si>
    <t>Journal of Hypertension</t>
  </si>
  <si>
    <t>OfferedOn</t>
  </si>
  <si>
    <t>Journal of Trauma and Acute Care Surgery</t>
  </si>
  <si>
    <t>0090-3493</t>
  </si>
  <si>
    <t>1550-509X</t>
  </si>
  <si>
    <t>Publisher</t>
  </si>
  <si>
    <t>1524-4040</t>
  </si>
  <si>
    <t>1350-7540</t>
  </si>
  <si>
    <t>1538-9804</t>
  </si>
  <si>
    <t>0263-6352</t>
  </si>
  <si>
    <t>Transactions of the ... Meeting of the American Surgical Association</t>
  </si>
  <si>
    <t>Current Opinion in Oncology</t>
  </si>
  <si>
    <t>Pain</t>
  </si>
  <si>
    <t>1873-233X</t>
  </si>
  <si>
    <t>1537-4513</t>
  </si>
  <si>
    <t>1537-7385</t>
  </si>
  <si>
    <t>2163-0763</t>
  </si>
  <si>
    <t>0147-5185</t>
  </si>
  <si>
    <t>Search Books@Ovid</t>
  </si>
  <si>
    <t>Journal of Nervous &amp; Mental Disease</t>
  </si>
  <si>
    <t>Order</t>
  </si>
  <si>
    <t>0029-7844</t>
  </si>
  <si>
    <t>Transactions of the Southern Surgical Association</t>
  </si>
  <si>
    <t>Academic Medicine</t>
  </si>
  <si>
    <t>Arteriosclerosis, Thrombosis, &amp; Vascular Biology</t>
  </si>
  <si>
    <t>2633-0873</t>
  </si>
  <si>
    <t>JBJS Open Access</t>
  </si>
  <si>
    <t>1530-0315</t>
  </si>
  <si>
    <t>1539-2864</t>
  </si>
  <si>
    <t>1555-905X</t>
  </si>
  <si>
    <t>1473-6551</t>
  </si>
  <si>
    <t>0148-5717</t>
  </si>
  <si>
    <t>1473-5571</t>
  </si>
  <si>
    <t>2575-3126</t>
  </si>
  <si>
    <t>Hepatology</t>
  </si>
  <si>
    <t>Cancer Nursing</t>
  </si>
  <si>
    <t>2376-7839</t>
  </si>
  <si>
    <t>2331-6993</t>
  </si>
  <si>
    <t>Journal of Head Trauma Rehabilitation</t>
  </si>
  <si>
    <t>American Journal of Surgical Pathology</t>
  </si>
  <si>
    <t>1524-9557</t>
  </si>
  <si>
    <t>0162-220X</t>
  </si>
  <si>
    <t>JAIDS Journal of Acquired Immune Deficiency Syndromes</t>
  </si>
  <si>
    <t>2163-0402</t>
  </si>
  <si>
    <t>Chapman's Comprehensive Orthopaedic Surgery</t>
  </si>
  <si>
    <t>Consortia CustName</t>
  </si>
  <si>
    <t>Book Title</t>
  </si>
  <si>
    <t>1072-4109</t>
  </si>
  <si>
    <t>1524-4636</t>
  </si>
  <si>
    <t>0265-0215</t>
  </si>
  <si>
    <t>2169-7574</t>
  </si>
  <si>
    <t>Medicine</t>
  </si>
  <si>
    <t>Hypertension</t>
  </si>
  <si>
    <t>1526-632X</t>
  </si>
  <si>
    <t>Investigative Radiology</t>
  </si>
  <si>
    <t>1534-6080</t>
  </si>
  <si>
    <t>1531-2291</t>
  </si>
  <si>
    <t>0002-9270</t>
  </si>
  <si>
    <t>1044-3983</t>
  </si>
  <si>
    <t>JBJS Essential Surgical Techniques</t>
  </si>
  <si>
    <t>1525-4135</t>
  </si>
  <si>
    <t>2329-9185</t>
  </si>
  <si>
    <t>Clinical Orthopaedics &amp; Related Research</t>
  </si>
  <si>
    <t>Journal of Strength &amp; Conditioning Research</t>
  </si>
  <si>
    <t>Spine</t>
  </si>
  <si>
    <t>0066-0833</t>
  </si>
  <si>
    <t>Prod Code</t>
  </si>
  <si>
    <t>Neurology Clinical Practice</t>
  </si>
  <si>
    <t>European Journal of Anaesthesiology</t>
  </si>
  <si>
    <t>0021-9355</t>
  </si>
  <si>
    <t>4th_Edition</t>
  </si>
  <si>
    <t>2472-7245</t>
  </si>
  <si>
    <t>OTA International</t>
  </si>
  <si>
    <t>Neurology® Neuroimmunology &amp; Neuroinflammation</t>
  </si>
  <si>
    <t>Transplantation</t>
  </si>
  <si>
    <t>1527-3350</t>
  </si>
  <si>
    <t>0099-8125</t>
  </si>
  <si>
    <t>2574-2167</t>
  </si>
  <si>
    <t>0003-3022</t>
  </si>
  <si>
    <t>Medicine &amp; Science in Sports &amp; Exercise</t>
  </si>
  <si>
    <t>2379-870X</t>
  </si>
  <si>
    <t>Journal of Cataract &amp; Refractive Surgery Online Case Reports</t>
  </si>
  <si>
    <t>0957-9672</t>
  </si>
  <si>
    <t/>
  </si>
  <si>
    <t>1532-0987</t>
  </si>
  <si>
    <t>0360-9294</t>
  </si>
  <si>
    <t>2998-8756</t>
  </si>
  <si>
    <t>ISSN</t>
  </si>
  <si>
    <t>Product Name</t>
  </si>
  <si>
    <t>Neurology</t>
  </si>
  <si>
    <t>0276-5047</t>
  </si>
  <si>
    <t>1040-8746</t>
  </si>
  <si>
    <t>Sexually Transmitted Diseases</t>
  </si>
  <si>
    <t>1528-1132</t>
  </si>
  <si>
    <t>1529-4242</t>
  </si>
  <si>
    <t>Journal of Immunotherapy</t>
  </si>
  <si>
    <t>Current Opinion in Rheumatology</t>
  </si>
  <si>
    <t>1536-4798</t>
  </si>
  <si>
    <t>0271-0749</t>
  </si>
  <si>
    <t>Journal of the American Academy of Orthopaedic Surgeons</t>
  </si>
  <si>
    <t>1537-1948</t>
  </si>
  <si>
    <t>1938-808X</t>
  </si>
  <si>
    <t>0022-3018</t>
  </si>
  <si>
    <t>Search Your Journals@Ovid</t>
  </si>
  <si>
    <t>0886-3350</t>
  </si>
  <si>
    <t>1537-4521</t>
  </si>
  <si>
    <t>Diseases of the Colon &amp; Rectum</t>
  </si>
  <si>
    <t>2332-4260</t>
  </si>
  <si>
    <t>Annals of Plastic Surgery</t>
  </si>
  <si>
    <t>IsConsortia</t>
  </si>
  <si>
    <t>1527-3792</t>
  </si>
  <si>
    <t>0028-3878</t>
  </si>
  <si>
    <t>Neurosurgery</t>
  </si>
  <si>
    <t>CzechElib National Library of Technology</t>
  </si>
  <si>
    <t>2332-4252</t>
  </si>
  <si>
    <t>Search All Journals@Ovid</t>
  </si>
  <si>
    <t>Anesthesiology</t>
  </si>
  <si>
    <t>1538-3008</t>
  </si>
  <si>
    <t>Jumpstart</t>
  </si>
  <si>
    <t>Cornea</t>
  </si>
  <si>
    <t>1072-7515</t>
  </si>
  <si>
    <t>0012-3706</t>
  </si>
  <si>
    <t>1473-5598</t>
  </si>
  <si>
    <t>0362-2436</t>
  </si>
  <si>
    <t>Obstetrical &amp; Gynecological Survey</t>
  </si>
  <si>
    <t>1527-6465</t>
  </si>
  <si>
    <t>Annals of Surgery</t>
  </si>
  <si>
    <t>978-9-3515-2497-7</t>
  </si>
  <si>
    <t>Exercise and Sport Sciences Reviews</t>
  </si>
  <si>
    <t>2380-8934</t>
  </si>
  <si>
    <t>2325-7237</t>
  </si>
  <si>
    <t>1046-6673</t>
  </si>
  <si>
    <t>Kidney360</t>
  </si>
  <si>
    <t>Arteriosclerosis and Thrombosis: a Journal of Vascular Biology</t>
  </si>
  <si>
    <t>2013- 2017</t>
  </si>
  <si>
    <t>2018- 2024</t>
  </si>
  <si>
    <t>2000- 2025</t>
  </si>
  <si>
    <t>2001- 2025</t>
  </si>
  <si>
    <t>1997- 2025</t>
  </si>
  <si>
    <t>2015- 2024</t>
  </si>
  <si>
    <t>1996- 2025</t>
  </si>
  <si>
    <t>1957- 2025</t>
  </si>
  <si>
    <t>1995- 2025</t>
  </si>
  <si>
    <t>1981- 1990</t>
  </si>
  <si>
    <t>1991- 1994</t>
  </si>
  <si>
    <t>1950- 2025</t>
  </si>
  <si>
    <t>1953- 2025</t>
  </si>
  <si>
    <t>2006- 2024</t>
  </si>
  <si>
    <t>2013- 2024</t>
  </si>
  <si>
    <t>1982- 2025</t>
  </si>
  <si>
    <t>1995- 2024</t>
  </si>
  <si>
    <t>1998- 2024</t>
  </si>
  <si>
    <t>1999- 2025</t>
  </si>
  <si>
    <t>1922- 1956</t>
  </si>
  <si>
    <t>2004- 2025</t>
  </si>
  <si>
    <t>1980- 2025</t>
  </si>
  <si>
    <t>1981- 2025</t>
  </si>
  <si>
    <t>1979- 2025</t>
  </si>
  <si>
    <t>2017- 2024</t>
  </si>
  <si>
    <t>2011- 2024</t>
  </si>
  <si>
    <t>2016- 2024</t>
  </si>
  <si>
    <t>1996- 1999</t>
  </si>
  <si>
    <t>1993- 2025</t>
  </si>
  <si>
    <t>2015- 2025</t>
  </si>
  <si>
    <t>2013- 2025</t>
  </si>
  <si>
    <t>1975- 1979</t>
  </si>
  <si>
    <t>1990- 2024</t>
  </si>
  <si>
    <t>2012- 2025</t>
  </si>
  <si>
    <t>1995- 2011</t>
  </si>
  <si>
    <t>2020- 2024</t>
  </si>
  <si>
    <t>1922- 2024</t>
  </si>
  <si>
    <t>2011- 2025</t>
  </si>
  <si>
    <t>2014- 2025</t>
  </si>
  <si>
    <t>2020- 2023</t>
  </si>
  <si>
    <t>2023- 2025</t>
  </si>
  <si>
    <t>2018- 2025</t>
  </si>
  <si>
    <t>2016- 2025</t>
  </si>
  <si>
    <t>2001- 2017</t>
  </si>
  <si>
    <t>1970- 2025</t>
  </si>
  <si>
    <t>2003- 2010</t>
  </si>
  <si>
    <t>2003- 2003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</si>
</sst>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2" fillId="0" borderId="0" xfId="0" applyFont="1"/>
  </cellXfs>
  <cellStyles count="2">
    <cellStyle name="Hypertextový odkaz" xfId="1" builtinId="8"/>
    <cellStyle name="Normální" xfId="0" builtinId="0"/>
  </cellStyles>
  <dxfs count="3">
    <dxf>
      <font>
        <b/>
        <sz val="11"/>
        <color theme="1"/>
        <name val="Calibri"/>
        <scheme val="minor"/>
      </font>
    </dxf>
    <dxf>
      <font>
        <b/>
        <sz val="11"/>
        <color theme="1"/>
        <name val="Calibri"/>
        <scheme val="minor"/>
      </font>
    </dxf>
    <dxf>
      <font>
        <b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E93" totalsRowShown="0" headerRowDxfId="2">
  <autoFilter ref="A1:E93"/>
  <tableColumns count="5">
    <tableColumn id="1" name="Journal Title"/>
    <tableColumn id="2" name="ISSN"/>
    <tableColumn id="3" name="eISSN"/>
    <tableColumn id="25" name="Year Coverage"/>
    <tableColumn id="12" name="Jumpstar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N2" totalsRowShown="0" headerRowDxfId="1">
  <autoFilter ref="A1:N2"/>
  <tableColumns count="14">
    <tableColumn id="1" name="Book Title"/>
    <tableColumn id="2" name="ISBN-13"/>
    <tableColumn id="3" name="ISBN-10"/>
    <tableColumn id="4" name="Publisher"/>
    <tableColumn id="5" name="Edition"/>
    <tableColumn id="6" name="Pub Year"/>
    <tableColumn id="7" name="Jumpstart">
      <calculatedColumnFormula>HYPERLINK("https://ovidsp.ovid.com/ovidweb.cgi?T=JS&amp;NEWS=n&amp;CSC=Y&amp;PAGE=booktext&amp;D=books&amp;SC=02275289&amp;EPUB=Y","https://ovidsp.ovid.com/ovidweb.cgi?T=JS&amp;NEWS=n&amp;CSC=Y&amp;PAGE=booktext&amp;D=books&amp;SC=02275289&amp;EPUB=Y")</calculatedColumnFormula>
    </tableColumn>
    <tableColumn id="8" name="Product Name"/>
    <tableColumn id="9" name="Prod Code"/>
    <tableColumn id="10" name="Order"/>
    <tableColumn id="11" name="OfferedOn"/>
    <tableColumn id="12" name="ShortCode"/>
    <tableColumn id="13" name="IsConsortia"/>
    <tableColumn id="14" name="Consortia CustNam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:B7" totalsRowShown="0" headerRowDxfId="0">
  <autoFilter ref="A1:B7"/>
  <tableColumns count="2">
    <tableColumn id="1" name="Title"/>
    <tableColumn id="2" name="Jumpstar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93"/>
  <sheetViews>
    <sheetView tabSelected="1" zoomScaleNormal="100" workbookViewId="0">
      <pane ySplit="1" topLeftCell="A2" activePane="bottomLeft" state="frozen"/>
      <selection pane="bottomLeft" activeCell="A28" sqref="A28"/>
    </sheetView>
  </sheetViews>
  <sheetFormatPr defaultColWidth="9.140625" defaultRowHeight="15" x14ac:dyDescent="0.25"/>
  <cols>
    <col min="1" max="1" width="57" customWidth="1"/>
    <col min="2" max="3" width="9.7109375" bestFit="1" customWidth="1"/>
    <col min="4" max="4" width="18" customWidth="1"/>
    <col min="5" max="5" width="98.42578125" bestFit="1" customWidth="1"/>
  </cols>
  <sheetData>
    <row r="1" spans="1:5" x14ac:dyDescent="0.25">
      <c r="A1" s="2" t="s">
        <v>147</v>
      </c>
      <c r="B1" s="2" t="s">
        <v>236</v>
      </c>
      <c r="C1" s="2" t="s">
        <v>94</v>
      </c>
      <c r="D1" s="2" t="s">
        <v>79</v>
      </c>
      <c r="E1" s="2" t="s">
        <v>267</v>
      </c>
    </row>
    <row r="2" spans="1:5" x14ac:dyDescent="0.25">
      <c r="A2" t="s">
        <v>89</v>
      </c>
      <c r="B2" t="s">
        <v>232</v>
      </c>
      <c r="C2" t="s">
        <v>279</v>
      </c>
      <c r="D2" t="s">
        <v>283</v>
      </c>
      <c r="E2" s="1" t="str">
        <f>HYPERLINK("https://ovidsp.ovid.com/ovidweb.cgi?T=JS&amp;NEWS=n&amp;CSC=Y&amp;PAGE=toc&amp;D=yrovft&amp;AN=01720097-000000000-00000","https://ovidsp.ovid.com/ovidweb.cgi?T=JS&amp;NEWS=n&amp;CSC=Y&amp;PAGE=toc&amp;D=yrovft&amp;AN=01720097-000000000-00000")</f>
        <v>https://ovidsp.ovid.com/ovidweb.cgi?T=JS&amp;NEWS=n&amp;CSC=Y&amp;PAGE=toc&amp;D=yrovft&amp;AN=01720097-000000000-00000</v>
      </c>
    </row>
    <row r="3" spans="1:5" x14ac:dyDescent="0.25">
      <c r="A3" t="s">
        <v>87</v>
      </c>
      <c r="B3" t="s">
        <v>232</v>
      </c>
      <c r="C3" t="s">
        <v>182</v>
      </c>
      <c r="D3" t="s">
        <v>284</v>
      </c>
      <c r="E3" s="1" t="str">
        <f>HYPERLINK("https://ovidsp.ovid.com/ovidweb.cgi?T=JS&amp;NEWS=n&amp;CSC=Y&amp;PAGE=toc&amp;D=yrovft&amp;AN=02054229-000000000-00000","https://ovidsp.ovid.com/ovidweb.cgi?T=JS&amp;NEWS=n&amp;CSC=Y&amp;PAGE=toc&amp;D=yrovft&amp;AN=02054229-000000000-00000")</f>
        <v>https://ovidsp.ovid.com/ovidweb.cgi?T=JS&amp;NEWS=n&amp;CSC=Y&amp;PAGE=toc&amp;D=yrovft&amp;AN=02054229-000000000-00000</v>
      </c>
    </row>
    <row r="4" spans="1:5" x14ac:dyDescent="0.25">
      <c r="A4" t="s">
        <v>172</v>
      </c>
      <c r="B4" t="s">
        <v>33</v>
      </c>
      <c r="C4" t="s">
        <v>250</v>
      </c>
      <c r="D4" t="s">
        <v>285</v>
      </c>
      <c r="E4" s="1" t="str">
        <f>HYPERLINK("https://ovidsp.ovid.com/ovidweb.cgi?T=JS&amp;NEWS=n&amp;CSC=Y&amp;PAGE=toc&amp;D=yrovft&amp;AN=00001888-000000000-00000","https://ovidsp.ovid.com/ovidweb.cgi?T=JS&amp;NEWS=n&amp;CSC=Y&amp;PAGE=toc&amp;D=yrovft&amp;AN=00001888-000000000-00000")</f>
        <v>https://ovidsp.ovid.com/ovidweb.cgi?T=JS&amp;NEWS=n&amp;CSC=Y&amp;PAGE=toc&amp;D=yrovft&amp;AN=00001888-000000000-00000</v>
      </c>
    </row>
    <row r="5" spans="1:5" x14ac:dyDescent="0.25">
      <c r="A5" t="s">
        <v>136</v>
      </c>
      <c r="B5" t="s">
        <v>196</v>
      </c>
      <c r="C5" t="s">
        <v>232</v>
      </c>
      <c r="D5" t="s">
        <v>286</v>
      </c>
      <c r="E5" s="1" t="str">
        <f>HYPERLINK("https://ovidsp.ovid.com/ovidweb.cgi?T=JS&amp;NEWS=n&amp;CSC=Y&amp;PAGE=toc&amp;D=yrovft&amp;AN=00125480-000000000-00000","https://ovidsp.ovid.com/ovidweb.cgi?T=JS&amp;NEWS=n&amp;CSC=Y&amp;PAGE=toc&amp;D=yrovft&amp;AN=00125480-000000000-00000")</f>
        <v>https://ovidsp.ovid.com/ovidweb.cgi?T=JS&amp;NEWS=n&amp;CSC=Y&amp;PAGE=toc&amp;D=yrovft&amp;AN=00125480-000000000-00000</v>
      </c>
    </row>
    <row r="6" spans="1:5" x14ac:dyDescent="0.25">
      <c r="A6" t="s">
        <v>58</v>
      </c>
      <c r="B6" t="s">
        <v>8</v>
      </c>
      <c r="C6" t="s">
        <v>181</v>
      </c>
      <c r="D6" t="s">
        <v>287</v>
      </c>
      <c r="E6" s="1" t="str">
        <f>HYPERLINK("https://ovidsp.ovid.com/ovidweb.cgi?T=JS&amp;NEWS=n&amp;CSC=Y&amp;PAGE=toc&amp;D=yrovft&amp;AN=00002030-000000000-00000","https://ovidsp.ovid.com/ovidweb.cgi?T=JS&amp;NEWS=n&amp;CSC=Y&amp;PAGE=toc&amp;D=yrovft&amp;AN=00002030-000000000-00000")</f>
        <v>https://ovidsp.ovid.com/ovidweb.cgi?T=JS&amp;NEWS=n&amp;CSC=Y&amp;PAGE=toc&amp;D=yrovft&amp;AN=00002030-000000000-00000</v>
      </c>
    </row>
    <row r="7" spans="1:5" x14ac:dyDescent="0.25">
      <c r="A7" t="s">
        <v>98</v>
      </c>
      <c r="B7" t="s">
        <v>206</v>
      </c>
      <c r="C7" t="s">
        <v>119</v>
      </c>
      <c r="D7" t="s">
        <v>288</v>
      </c>
      <c r="E7" s="1" t="str">
        <f>HYPERLINK("https://ovidsp.ovid.com/ovidweb.cgi?T=JS&amp;NEWS=n&amp;CSC=Y&amp;PAGE=toc&amp;D=yrovft&amp;AN=00000434-000000000-00000","https://ovidsp.ovid.com/ovidweb.cgi?T=JS&amp;NEWS=n&amp;CSC=Y&amp;PAGE=toc&amp;D=yrovft&amp;AN=00000434-000000000-00000")</f>
        <v>https://ovidsp.ovid.com/ovidweb.cgi?T=JS&amp;NEWS=n&amp;CSC=Y&amp;PAGE=toc&amp;D=yrovft&amp;AN=00000434-000000000-00000</v>
      </c>
    </row>
    <row r="8" spans="1:5" x14ac:dyDescent="0.25">
      <c r="A8" t="s">
        <v>51</v>
      </c>
      <c r="B8" t="s">
        <v>4</v>
      </c>
      <c r="C8" t="s">
        <v>164</v>
      </c>
      <c r="D8" t="s">
        <v>289</v>
      </c>
      <c r="E8" s="1" t="str">
        <f>HYPERLINK("https://ovidsp.ovid.com/ovidweb.cgi?T=JS&amp;NEWS=n&amp;CSC=Y&amp;PAGE=toc&amp;D=yrovft&amp;AN=00002060-000000000-00000","https://ovidsp.ovid.com/ovidweb.cgi?T=JS&amp;NEWS=n&amp;CSC=Y&amp;PAGE=toc&amp;D=yrovft&amp;AN=00002060-000000000-00000")</f>
        <v>https://ovidsp.ovid.com/ovidweb.cgi?T=JS&amp;NEWS=n&amp;CSC=Y&amp;PAGE=toc&amp;D=yrovft&amp;AN=00002060-000000000-00000</v>
      </c>
    </row>
    <row r="9" spans="1:5" x14ac:dyDescent="0.25">
      <c r="A9" t="s">
        <v>188</v>
      </c>
      <c r="B9" t="s">
        <v>166</v>
      </c>
      <c r="C9" t="s">
        <v>232</v>
      </c>
      <c r="D9" t="s">
        <v>289</v>
      </c>
      <c r="E9" s="1" t="str">
        <f>HYPERLINK("https://ovidsp.ovid.com/ovidweb.cgi?T=JS&amp;NEWS=n&amp;CSC=Y&amp;PAGE=toc&amp;D=yrovft&amp;AN=00000478-000000000-00000","https://ovidsp.ovid.com/ovidweb.cgi?T=JS&amp;NEWS=n&amp;CSC=Y&amp;PAGE=toc&amp;D=yrovft&amp;AN=00000478-000000000-00000")</f>
        <v>https://ovidsp.ovid.com/ovidweb.cgi?T=JS&amp;NEWS=n&amp;CSC=Y&amp;PAGE=toc&amp;D=yrovft&amp;AN=00000478-000000000-00000</v>
      </c>
    </row>
    <row r="10" spans="1:5" x14ac:dyDescent="0.25">
      <c r="A10" t="s">
        <v>118</v>
      </c>
      <c r="B10" t="s">
        <v>139</v>
      </c>
      <c r="C10" t="s">
        <v>18</v>
      </c>
      <c r="D10" t="s">
        <v>290</v>
      </c>
      <c r="E10" s="1" t="str">
        <f>HYPERLINK("https://ovidsp.ovid.com/ovidweb.cgi?T=JS&amp;NEWS=n&amp;CSC=Y&amp;PAGE=toc&amp;D=yrovft&amp;AN=00000539-000000000-00000","https://ovidsp.ovid.com/ovidweb.cgi?T=JS&amp;NEWS=n&amp;CSC=Y&amp;PAGE=toc&amp;D=yrovft&amp;AN=00000539-000000000-00000")</f>
        <v>https://ovidsp.ovid.com/ovidweb.cgi?T=JS&amp;NEWS=n&amp;CSC=Y&amp;PAGE=toc&amp;D=yrovft&amp;AN=00000539-000000000-00000</v>
      </c>
    </row>
    <row r="11" spans="1:5" x14ac:dyDescent="0.25">
      <c r="A11" t="s">
        <v>265</v>
      </c>
      <c r="B11" t="s">
        <v>227</v>
      </c>
      <c r="C11" t="s">
        <v>143</v>
      </c>
      <c r="D11" t="s">
        <v>291</v>
      </c>
      <c r="E11" s="1" t="str">
        <f>HYPERLINK("https://ovidsp.ovid.com/ovidweb.cgi?T=JS&amp;NEWS=n&amp;CSC=Y&amp;PAGE=toc&amp;D=yrovft&amp;AN=00000542-000000000-00000","https://ovidsp.ovid.com/ovidweb.cgi?T=JS&amp;NEWS=n&amp;CSC=Y&amp;PAGE=toc&amp;D=yrovft&amp;AN=00000542-000000000-00000")</f>
        <v>https://ovidsp.ovid.com/ovidweb.cgi?T=JS&amp;NEWS=n&amp;CSC=Y&amp;PAGE=toc&amp;D=yrovft&amp;AN=00000542-000000000-00000</v>
      </c>
    </row>
    <row r="12" spans="1:5" x14ac:dyDescent="0.25">
      <c r="A12" t="s">
        <v>257</v>
      </c>
      <c r="B12" t="s">
        <v>140</v>
      </c>
      <c r="C12" t="s">
        <v>39</v>
      </c>
      <c r="D12" t="s">
        <v>286</v>
      </c>
      <c r="E12" s="1" t="str">
        <f>HYPERLINK("https://ovidsp.ovid.com/ovidweb.cgi?T=JS&amp;NEWS=n&amp;CSC=Y&amp;PAGE=toc&amp;D=yrovft&amp;AN=00000637-000000000-00000","https://ovidsp.ovid.com/ovidweb.cgi?T=JS&amp;NEWS=n&amp;CSC=Y&amp;PAGE=toc&amp;D=yrovft&amp;AN=00000637-000000000-00000")</f>
        <v>https://ovidsp.ovid.com/ovidweb.cgi?T=JS&amp;NEWS=n&amp;CSC=Y&amp;PAGE=toc&amp;D=yrovft&amp;AN=00000637-000000000-00000</v>
      </c>
    </row>
    <row r="13" spans="1:5" x14ac:dyDescent="0.25">
      <c r="A13" t="s">
        <v>275</v>
      </c>
      <c r="B13" t="s">
        <v>128</v>
      </c>
      <c r="C13" t="s">
        <v>232</v>
      </c>
      <c r="D13" t="s">
        <v>289</v>
      </c>
      <c r="E13" s="1" t="str">
        <f>HYPERLINK("https://ovidsp.ovid.com/ovidweb.cgi?T=JS&amp;NEWS=n&amp;CSC=Y&amp;PAGE=toc&amp;D=yrovft&amp;AN=00000658-000000000-00000","https://ovidsp.ovid.com/ovidweb.cgi?T=JS&amp;NEWS=n&amp;CSC=Y&amp;PAGE=toc&amp;D=yrovft&amp;AN=00000658-000000000-00000")</f>
        <v>https://ovidsp.ovid.com/ovidweb.cgi?T=JS&amp;NEWS=n&amp;CSC=Y&amp;PAGE=toc&amp;D=yrovft&amp;AN=00000658-000000000-00000</v>
      </c>
    </row>
    <row r="14" spans="1:5" x14ac:dyDescent="0.25">
      <c r="A14" t="s">
        <v>100</v>
      </c>
      <c r="B14" t="s">
        <v>239</v>
      </c>
      <c r="C14" t="s">
        <v>66</v>
      </c>
      <c r="D14" t="s">
        <v>292</v>
      </c>
      <c r="E14" s="1" t="str">
        <f>HYPERLINK("https://ovidsp.ovid.com/ovidweb.cgi?T=JS&amp;NEWS=n&amp;CSC=Y&amp;PAGE=toc&amp;D=yrovft&amp;AN=00000838-000000000-00000","https://ovidsp.ovid.com/ovidweb.cgi?T=JS&amp;NEWS=n&amp;CSC=Y&amp;PAGE=toc&amp;D=yrovft&amp;AN=00000838-000000000-00000")</f>
        <v>https://ovidsp.ovid.com/ovidweb.cgi?T=JS&amp;NEWS=n&amp;CSC=Y&amp;PAGE=toc&amp;D=yrovft&amp;AN=00000838-000000000-00000</v>
      </c>
    </row>
    <row r="15" spans="1:5" x14ac:dyDescent="0.25">
      <c r="A15" t="s">
        <v>282</v>
      </c>
      <c r="B15" t="s">
        <v>85</v>
      </c>
      <c r="C15" t="s">
        <v>16</v>
      </c>
      <c r="D15" t="s">
        <v>293</v>
      </c>
      <c r="E15" s="1" t="str">
        <f>HYPERLINK("https://ovidsp.ovid.com/ovidweb.cgi?T=JS&amp;NEWS=n&amp;CSC=Y&amp;PAGE=toc&amp;D=yrovft&amp;AN=01271213-000000000-00000","https://ovidsp.ovid.com/ovidweb.cgi?T=JS&amp;NEWS=n&amp;CSC=Y&amp;PAGE=toc&amp;D=yrovft&amp;AN=01271213-000000000-00000")</f>
        <v>https://ovidsp.ovid.com/ovidweb.cgi?T=JS&amp;NEWS=n&amp;CSC=Y&amp;PAGE=toc&amp;D=yrovft&amp;AN=01271213-000000000-00000</v>
      </c>
    </row>
    <row r="16" spans="1:5" x14ac:dyDescent="0.25">
      <c r="A16" t="s">
        <v>173</v>
      </c>
      <c r="B16" t="s">
        <v>45</v>
      </c>
      <c r="C16" t="s">
        <v>197</v>
      </c>
      <c r="D16" t="s">
        <v>291</v>
      </c>
      <c r="E16" s="1" t="str">
        <f>HYPERLINK("https://ovidsp.ovid.com/ovidweb.cgi?T=JS&amp;NEWS=n&amp;CSC=Y&amp;PAGE=toc&amp;D=yrovft&amp;AN=00043605-000000000-00000","https://ovidsp.ovid.com/ovidweb.cgi?T=JS&amp;NEWS=n&amp;CSC=Y&amp;PAGE=toc&amp;D=yrovft&amp;AN=00043605-000000000-00000")</f>
        <v>https://ovidsp.ovid.com/ovidweb.cgi?T=JS&amp;NEWS=n&amp;CSC=Y&amp;PAGE=toc&amp;D=yrovft&amp;AN=00043605-000000000-00000</v>
      </c>
    </row>
    <row r="17" spans="1:5" x14ac:dyDescent="0.25">
      <c r="A17" t="s">
        <v>184</v>
      </c>
      <c r="B17" t="s">
        <v>190</v>
      </c>
      <c r="C17" t="s">
        <v>157</v>
      </c>
      <c r="D17" t="s">
        <v>289</v>
      </c>
      <c r="E17" s="1" t="str">
        <f>HYPERLINK("https://ovidsp.ovid.com/ovidweb.cgi?T=JS&amp;NEWS=n&amp;CSC=Y&amp;PAGE=toc&amp;D=yrovft&amp;AN=00002820-000000000-00000","https://ovidsp.ovid.com/ovidweb.cgi?T=JS&amp;NEWS=n&amp;CSC=Y&amp;PAGE=toc&amp;D=yrovft&amp;AN=00002820-000000000-00000")</f>
        <v>https://ovidsp.ovid.com/ovidweb.cgi?T=JS&amp;NEWS=n&amp;CSC=Y&amp;PAGE=toc&amp;D=yrovft&amp;AN=00002820-000000000-00000</v>
      </c>
    </row>
    <row r="18" spans="1:5" x14ac:dyDescent="0.25">
      <c r="A18" t="s">
        <v>44</v>
      </c>
      <c r="B18" t="s">
        <v>68</v>
      </c>
      <c r="C18" t="s">
        <v>110</v>
      </c>
      <c r="D18" t="s">
        <v>294</v>
      </c>
      <c r="E18" s="1" t="str">
        <f>HYPERLINK("https://ovidsp.ovid.com/ovidweb.cgi?T=JS&amp;NEWS=n&amp;CSC=Y&amp;PAGE=toc&amp;D=yrovft&amp;AN=00003017-000000000-00000","https://ovidsp.ovid.com/ovidweb.cgi?T=JS&amp;NEWS=n&amp;CSC=Y&amp;PAGE=toc&amp;D=yrovft&amp;AN=00003017-000000000-00000")</f>
        <v>https://ovidsp.ovid.com/ovidweb.cgi?T=JS&amp;NEWS=n&amp;CSC=Y&amp;PAGE=toc&amp;D=yrovft&amp;AN=00003017-000000000-00000</v>
      </c>
    </row>
    <row r="19" spans="1:5" x14ac:dyDescent="0.25">
      <c r="A19" t="s">
        <v>10</v>
      </c>
      <c r="B19" t="s">
        <v>148</v>
      </c>
      <c r="C19" t="s">
        <v>82</v>
      </c>
      <c r="D19" t="s">
        <v>295</v>
      </c>
      <c r="E19" s="1" t="str">
        <f>HYPERLINK("https://ovidsp.ovid.com/ovidweb.cgi?T=JS&amp;NEWS=n&amp;CSC=Y&amp;PAGE=toc&amp;D=yrovft&amp;AN=00003012-000000000-00000","https://ovidsp.ovid.com/ovidweb.cgi?T=JS&amp;NEWS=n&amp;CSC=Y&amp;PAGE=toc&amp;D=yrovft&amp;AN=00003012-000000000-00000")</f>
        <v>https://ovidsp.ovid.com/ovidweb.cgi?T=JS&amp;NEWS=n&amp;CSC=Y&amp;PAGE=toc&amp;D=yrovft&amp;AN=00003012-000000000-00000</v>
      </c>
    </row>
    <row r="20" spans="1:5" x14ac:dyDescent="0.25">
      <c r="A20" t="s">
        <v>7</v>
      </c>
      <c r="B20" t="s">
        <v>52</v>
      </c>
      <c r="C20" t="s">
        <v>2</v>
      </c>
      <c r="D20" t="s">
        <v>285</v>
      </c>
      <c r="E20" s="1" t="str">
        <f>HYPERLINK("https://ovidsp.ovid.com/ovidweb.cgi?T=JS&amp;NEWS=n&amp;CSC=Y&amp;PAGE=toc&amp;D=yrovft&amp;AN=00042752-000000000-00000","https://ovidsp.ovid.com/ovidweb.cgi?T=JS&amp;NEWS=n&amp;CSC=Y&amp;PAGE=toc&amp;D=yrovft&amp;AN=00042752-000000000-00000")</f>
        <v>https://ovidsp.ovid.com/ovidweb.cgi?T=JS&amp;NEWS=n&amp;CSC=Y&amp;PAGE=toc&amp;D=yrovft&amp;AN=00042752-000000000-00000</v>
      </c>
    </row>
    <row r="21" spans="1:5" x14ac:dyDescent="0.25">
      <c r="A21" t="s">
        <v>141</v>
      </c>
      <c r="B21" t="s">
        <v>43</v>
      </c>
      <c r="C21" t="s">
        <v>178</v>
      </c>
      <c r="D21" t="s">
        <v>296</v>
      </c>
      <c r="E21" s="1" t="str">
        <f>HYPERLINK("https://ovidsp.ovid.com/ovidweb.cgi?T=JS&amp;NEWS=n&amp;CSC=Y&amp;PAGE=toc&amp;D=yrovft&amp;AN=01277230-000000000-00000","https://ovidsp.ovid.com/ovidweb.cgi?T=JS&amp;NEWS=n&amp;CSC=Y&amp;PAGE=toc&amp;D=yrovft&amp;AN=01277230-000000000-00000")</f>
        <v>https://ovidsp.ovid.com/ovidweb.cgi?T=JS&amp;NEWS=n&amp;CSC=Y&amp;PAGE=toc&amp;D=yrovft&amp;AN=01277230-000000000-00000</v>
      </c>
    </row>
    <row r="22" spans="1:5" x14ac:dyDescent="0.25">
      <c r="A22" t="s">
        <v>211</v>
      </c>
      <c r="B22" t="s">
        <v>117</v>
      </c>
      <c r="C22" t="s">
        <v>242</v>
      </c>
      <c r="D22" t="s">
        <v>297</v>
      </c>
      <c r="E22" s="1" t="str">
        <f>HYPERLINK("https://ovidsp.ovid.com/ovidweb.cgi?T=JS&amp;NEWS=n&amp;CSC=Y&amp;PAGE=toc&amp;D=yrovft&amp;AN=00003086-000000000-00000","https://ovidsp.ovid.com/ovidweb.cgi?T=JS&amp;NEWS=n&amp;CSC=Y&amp;PAGE=toc&amp;D=yrovft&amp;AN=00003086-000000000-00000")</f>
        <v>https://ovidsp.ovid.com/ovidweb.cgi?T=JS&amp;NEWS=n&amp;CSC=Y&amp;PAGE=toc&amp;D=yrovft&amp;AN=00003086-000000000-00000</v>
      </c>
    </row>
    <row r="23" spans="1:5" x14ac:dyDescent="0.25">
      <c r="A23" t="s">
        <v>268</v>
      </c>
      <c r="B23" t="s">
        <v>145</v>
      </c>
      <c r="C23" t="s">
        <v>246</v>
      </c>
      <c r="D23" t="s">
        <v>298</v>
      </c>
      <c r="E23" s="1" t="str">
        <f>HYPERLINK("https://ovidsp.ovid.com/ovidweb.cgi?T=JS&amp;NEWS=n&amp;CSC=Y&amp;PAGE=toc&amp;D=yrovft&amp;AN=00003226-000000000-00000","https://ovidsp.ovid.com/ovidweb.cgi?T=JS&amp;NEWS=n&amp;CSC=Y&amp;PAGE=toc&amp;D=yrovft&amp;AN=00003226-000000000-00000")</f>
        <v>https://ovidsp.ovid.com/ovidweb.cgi?T=JS&amp;NEWS=n&amp;CSC=Y&amp;PAGE=toc&amp;D=yrovft&amp;AN=00003226-000000000-00000</v>
      </c>
    </row>
    <row r="24" spans="1:5" x14ac:dyDescent="0.25">
      <c r="A24" t="s">
        <v>102</v>
      </c>
      <c r="B24" t="s">
        <v>152</v>
      </c>
      <c r="C24" t="s">
        <v>127</v>
      </c>
      <c r="D24" t="s">
        <v>299</v>
      </c>
      <c r="E24" s="1" t="str">
        <f>HYPERLINK("https://ovidsp.ovid.com/ovidweb.cgi?T=JS&amp;NEWS=n&amp;CSC=Y&amp;PAGE=toc&amp;D=yrovft&amp;AN=00003246-000000000-00000","https://ovidsp.ovid.com/ovidweb.cgi?T=JS&amp;NEWS=n&amp;CSC=Y&amp;PAGE=toc&amp;D=yrovft&amp;AN=00003246-000000000-00000")</f>
        <v>https://ovidsp.ovid.com/ovidweb.cgi?T=JS&amp;NEWS=n&amp;CSC=Y&amp;PAGE=toc&amp;D=yrovft&amp;AN=00003246-000000000-00000</v>
      </c>
    </row>
    <row r="25" spans="1:5" x14ac:dyDescent="0.25">
      <c r="A25" t="s">
        <v>115</v>
      </c>
      <c r="B25" t="s">
        <v>231</v>
      </c>
      <c r="C25" t="s">
        <v>40</v>
      </c>
      <c r="D25" t="s">
        <v>300</v>
      </c>
      <c r="E25" s="1" t="str">
        <f>HYPERLINK("https://ovidsp.ovid.com/ovidweb.cgi?T=JS&amp;NEWS=n&amp;CSC=Y&amp;PAGE=toc&amp;D=yrovft&amp;AN=00041433-000000000-00000","https://ovidsp.ovid.com/ovidweb.cgi?T=JS&amp;NEWS=n&amp;CSC=Y&amp;PAGE=toc&amp;D=yrovft&amp;AN=00041433-000000000-00000")</f>
        <v>https://ovidsp.ovid.com/ovidweb.cgi?T=JS&amp;NEWS=n&amp;CSC=Y&amp;PAGE=toc&amp;D=yrovft&amp;AN=00041433-000000000-00000</v>
      </c>
    </row>
    <row r="26" spans="1:5" x14ac:dyDescent="0.25">
      <c r="A26" t="s">
        <v>142</v>
      </c>
      <c r="B26" t="s">
        <v>156</v>
      </c>
      <c r="C26" t="s">
        <v>179</v>
      </c>
      <c r="D26" t="s">
        <v>300</v>
      </c>
      <c r="E26" s="1" t="str">
        <f>HYPERLINK("https://ovidsp.ovid.com/ovidweb.cgi?T=JS&amp;NEWS=n&amp;CSC=Y&amp;PAGE=toc&amp;D=yrovft&amp;AN=00019052-000000000-00000","https://ovidsp.ovid.com/ovidweb.cgi?T=JS&amp;NEWS=n&amp;CSC=Y&amp;PAGE=toc&amp;D=yrovft&amp;AN=00019052-000000000-00000")</f>
        <v>https://ovidsp.ovid.com/ovidweb.cgi?T=JS&amp;NEWS=n&amp;CSC=Y&amp;PAGE=toc&amp;D=yrovft&amp;AN=00019052-000000000-00000</v>
      </c>
    </row>
    <row r="27" spans="1:5" x14ac:dyDescent="0.25">
      <c r="A27" t="s">
        <v>160</v>
      </c>
      <c r="B27" t="s">
        <v>240</v>
      </c>
      <c r="C27" t="s">
        <v>34</v>
      </c>
      <c r="D27" t="s">
        <v>301</v>
      </c>
      <c r="E27" s="1" t="str">
        <f>HYPERLINK("https://ovidsp.ovid.com/ovidweb.cgi?T=JS&amp;NEWS=n&amp;CSC=Y&amp;PAGE=toc&amp;D=yrovft&amp;AN=00001622-000000000-00000","https://ovidsp.ovid.com/ovidweb.cgi?T=JS&amp;NEWS=n&amp;CSC=Y&amp;PAGE=toc&amp;D=yrovft&amp;AN=00001622-000000000-00000")</f>
        <v>https://ovidsp.ovid.com/ovidweb.cgi?T=JS&amp;NEWS=n&amp;CSC=Y&amp;PAGE=toc&amp;D=yrovft&amp;AN=00001622-000000000-00000</v>
      </c>
    </row>
    <row r="28" spans="1:5" x14ac:dyDescent="0.25">
      <c r="A28" t="s">
        <v>245</v>
      </c>
      <c r="B28" t="s">
        <v>69</v>
      </c>
      <c r="C28" t="s">
        <v>109</v>
      </c>
      <c r="D28" t="s">
        <v>301</v>
      </c>
      <c r="E28" s="1" t="str">
        <f>HYPERLINK("https://ovidsp.ovid.com/ovidweb.cgi?T=JS&amp;NEWS=n&amp;CSC=Y&amp;PAGE=toc&amp;D=yrovft&amp;AN=00002281-000000000-00000","https://ovidsp.ovid.com/ovidweb.cgi?T=JS&amp;NEWS=n&amp;CSC=Y&amp;PAGE=toc&amp;D=yrovft&amp;AN=00002281-000000000-00000")</f>
        <v>https://ovidsp.ovid.com/ovidweb.cgi?T=JS&amp;NEWS=n&amp;CSC=Y&amp;PAGE=toc&amp;D=yrovft&amp;AN=00002281-000000000-00000</v>
      </c>
    </row>
    <row r="29" spans="1:5" x14ac:dyDescent="0.25">
      <c r="A29" t="s">
        <v>133</v>
      </c>
      <c r="B29" t="s">
        <v>225</v>
      </c>
      <c r="C29" t="s">
        <v>278</v>
      </c>
      <c r="D29" t="s">
        <v>302</v>
      </c>
      <c r="E29" s="1" t="str">
        <f>HYPERLINK("https://ovidsp.ovid.com/ovidweb.cgi?T=JS&amp;NEWS=n&amp;CSC=Y&amp;PAGE=toc&amp;D=yrovft&amp;AN=01271212-000000000-00000","https://ovidsp.ovid.com/ovidweb.cgi?T=JS&amp;NEWS=n&amp;CSC=Y&amp;PAGE=toc&amp;D=yrovft&amp;AN=01271212-000000000-00000")</f>
        <v>https://ovidsp.ovid.com/ovidweb.cgi?T=JS&amp;NEWS=n&amp;CSC=Y&amp;PAGE=toc&amp;D=yrovft&amp;AN=01271212-000000000-00000</v>
      </c>
    </row>
    <row r="30" spans="1:5" x14ac:dyDescent="0.25">
      <c r="A30" t="s">
        <v>255</v>
      </c>
      <c r="B30" t="s">
        <v>270</v>
      </c>
      <c r="C30" t="s">
        <v>91</v>
      </c>
      <c r="D30" t="s">
        <v>303</v>
      </c>
      <c r="E30" s="1" t="str">
        <f>HYPERLINK("https://ovidsp.ovid.com/ovidweb.cgi?T=JS&amp;NEWS=n&amp;CSC=Y&amp;PAGE=toc&amp;D=yrovft&amp;AN=00003453-000000000-00000","https://ovidsp.ovid.com/ovidweb.cgi?T=JS&amp;NEWS=n&amp;CSC=Y&amp;PAGE=toc&amp;D=yrovft&amp;AN=00003453-000000000-00000")</f>
        <v>https://ovidsp.ovid.com/ovidweb.cgi?T=JS&amp;NEWS=n&amp;CSC=Y&amp;PAGE=toc&amp;D=yrovft&amp;AN=00003453-000000000-00000</v>
      </c>
    </row>
    <row r="31" spans="1:5" x14ac:dyDescent="0.25">
      <c r="A31" t="s">
        <v>64</v>
      </c>
      <c r="B31" t="s">
        <v>232</v>
      </c>
      <c r="C31" t="s">
        <v>46</v>
      </c>
      <c r="D31" t="s">
        <v>304</v>
      </c>
      <c r="E31" s="1" t="str">
        <f>HYPERLINK("https://ovidsp.ovid.com/ovidweb.cgi?T=JS&amp;NEWS=n&amp;CSC=Y&amp;PAGE=toc&amp;D=yrovft&amp;AN=00003446-000000000-00000","https://ovidsp.ovid.com/ovidweb.cgi?T=JS&amp;NEWS=n&amp;CSC=Y&amp;PAGE=toc&amp;D=yrovft&amp;AN=00003446-000000000-00000")</f>
        <v>https://ovidsp.ovid.com/ovidweb.cgi?T=JS&amp;NEWS=n&amp;CSC=Y&amp;PAGE=toc&amp;D=yrovft&amp;AN=00003446-000000000-00000</v>
      </c>
    </row>
    <row r="32" spans="1:5" x14ac:dyDescent="0.25">
      <c r="A32" t="s">
        <v>42</v>
      </c>
      <c r="B32" t="s">
        <v>207</v>
      </c>
      <c r="C32" t="s">
        <v>22</v>
      </c>
      <c r="D32" t="s">
        <v>285</v>
      </c>
      <c r="E32" s="1" t="str">
        <f>HYPERLINK("https://ovidsp.ovid.com/ovidweb.cgi?T=JS&amp;NEWS=n&amp;CSC=Y&amp;PAGE=toc&amp;D=yrovft&amp;AN=00001648-000000000-00000","https://ovidsp.ovid.com/ovidweb.cgi?T=JS&amp;NEWS=n&amp;CSC=Y&amp;PAGE=toc&amp;D=yrovft&amp;AN=00001648-000000000-00000")</f>
        <v>https://ovidsp.ovid.com/ovidweb.cgi?T=JS&amp;NEWS=n&amp;CSC=Y&amp;PAGE=toc&amp;D=yrovft&amp;AN=00001648-000000000-00000</v>
      </c>
    </row>
    <row r="33" spans="1:5" x14ac:dyDescent="0.25">
      <c r="A33" t="s">
        <v>217</v>
      </c>
      <c r="B33" t="s">
        <v>198</v>
      </c>
      <c r="C33" t="s">
        <v>19</v>
      </c>
      <c r="D33" t="s">
        <v>303</v>
      </c>
      <c r="E33" s="1" t="str">
        <f>HYPERLINK("https://ovidsp.ovid.com/ovidweb.cgi?T=JS&amp;NEWS=n&amp;CSC=Y&amp;PAGE=toc&amp;D=yrovft&amp;AN=00003643-000000000-00000","https://ovidsp.ovid.com/ovidweb.cgi?T=JS&amp;NEWS=n&amp;CSC=Y&amp;PAGE=toc&amp;D=yrovft&amp;AN=00003643-000000000-00000")</f>
        <v>https://ovidsp.ovid.com/ovidweb.cgi?T=JS&amp;NEWS=n&amp;CSC=Y&amp;PAGE=toc&amp;D=yrovft&amp;AN=00003643-000000000-00000</v>
      </c>
    </row>
    <row r="34" spans="1:5" x14ac:dyDescent="0.25">
      <c r="A34" t="s">
        <v>277</v>
      </c>
      <c r="B34" t="s">
        <v>60</v>
      </c>
      <c r="C34" t="s">
        <v>266</v>
      </c>
      <c r="D34" t="s">
        <v>286</v>
      </c>
      <c r="E34" s="1" t="str">
        <f>HYPERLINK("https://ovidsp.ovid.com/ovidweb.cgi?T=JS&amp;NEWS=n&amp;CSC=Y&amp;PAGE=toc&amp;D=yrovft&amp;AN=00003677-000000000-00000","https://ovidsp.ovid.com/ovidweb.cgi?T=JS&amp;NEWS=n&amp;CSC=Y&amp;PAGE=toc&amp;D=yrovft&amp;AN=00003677-000000000-00000")</f>
        <v>https://ovidsp.ovid.com/ovidweb.cgi?T=JS&amp;NEWS=n&amp;CSC=Y&amp;PAGE=toc&amp;D=yrovft&amp;AN=00003677-000000000-00000</v>
      </c>
    </row>
    <row r="35" spans="1:5" x14ac:dyDescent="0.25">
      <c r="A35" t="s">
        <v>183</v>
      </c>
      <c r="B35" t="s">
        <v>97</v>
      </c>
      <c r="C35" t="s">
        <v>224</v>
      </c>
      <c r="D35" t="s">
        <v>305</v>
      </c>
      <c r="E35" s="1" t="str">
        <f>HYPERLINK("https://ovidsp.ovid.com/ovidweb.cgi?T=JS&amp;NEWS=n&amp;CSC=Y&amp;PAGE=toc&amp;D=yrovft&amp;AN=01515467-000000000-00000","https://ovidsp.ovid.com/ovidweb.cgi?T=JS&amp;NEWS=n&amp;CSC=Y&amp;PAGE=toc&amp;D=yrovft&amp;AN=01515467-000000000-00000")</f>
        <v>https://ovidsp.ovid.com/ovidweb.cgi?T=JS&amp;NEWS=n&amp;CSC=Y&amp;PAGE=toc&amp;D=yrovft&amp;AN=01515467-000000000-00000</v>
      </c>
    </row>
    <row r="36" spans="1:5" x14ac:dyDescent="0.25">
      <c r="A36" t="s">
        <v>201</v>
      </c>
      <c r="B36" t="s">
        <v>13</v>
      </c>
      <c r="C36" t="s">
        <v>134</v>
      </c>
      <c r="D36" t="s">
        <v>306</v>
      </c>
      <c r="E36" s="1" t="str">
        <f>HYPERLINK("https://ovidsp.ovid.com/ovidweb.cgi?T=JS&amp;NEWS=n&amp;CSC=Y&amp;PAGE=toc&amp;D=yrovft&amp;AN=00004268-000000000-00000","https://ovidsp.ovid.com/ovidweb.cgi?T=JS&amp;NEWS=n&amp;CSC=Y&amp;PAGE=toc&amp;D=yrovft&amp;AN=00004268-000000000-00000")</f>
        <v>https://ovidsp.ovid.com/ovidweb.cgi?T=JS&amp;NEWS=n&amp;CSC=Y&amp;PAGE=toc&amp;D=yrovft&amp;AN=00004268-000000000-00000</v>
      </c>
    </row>
    <row r="37" spans="1:5" x14ac:dyDescent="0.25">
      <c r="A37" t="s">
        <v>203</v>
      </c>
      <c r="B37" t="s">
        <v>23</v>
      </c>
      <c r="C37" t="s">
        <v>28</v>
      </c>
      <c r="D37" t="s">
        <v>289</v>
      </c>
      <c r="E37" s="1" t="str">
        <f>HYPERLINK("https://ovidsp.ovid.com/ovidweb.cgi?T=JS&amp;NEWS=n&amp;CSC=Y&amp;PAGE=toc&amp;D=yrovft&amp;AN=00004424-000000000-00000","https://ovidsp.ovid.com/ovidweb.cgi?T=JS&amp;NEWS=n&amp;CSC=Y&amp;PAGE=toc&amp;D=yrovft&amp;AN=00004424-000000000-00000")</f>
        <v>https://ovidsp.ovid.com/ovidweb.cgi?T=JS&amp;NEWS=n&amp;CSC=Y&amp;PAGE=toc&amp;D=yrovft&amp;AN=00004424-000000000-00000</v>
      </c>
    </row>
    <row r="38" spans="1:5" x14ac:dyDescent="0.25">
      <c r="A38" t="s">
        <v>20</v>
      </c>
      <c r="B38" t="s">
        <v>232</v>
      </c>
      <c r="C38" t="s">
        <v>95</v>
      </c>
      <c r="D38" t="s">
        <v>307</v>
      </c>
      <c r="E38" s="1" t="str">
        <f>HYPERLINK("https://ovidsp.ovid.com/ovidweb.cgi?T=JS&amp;NEWS=n&amp;CSC=Y&amp;PAGE=toc&amp;D=yrovft&amp;AN=01979360-000000000-00000","https://ovidsp.ovid.com/ovidweb.cgi?T=JS&amp;NEWS=n&amp;CSC=Y&amp;PAGE=toc&amp;D=yrovft&amp;AN=01979360-000000000-00000")</f>
        <v>https://ovidsp.ovid.com/ovidweb.cgi?T=JS&amp;NEWS=n&amp;CSC=Y&amp;PAGE=toc&amp;D=yrovft&amp;AN=01979360-000000000-00000</v>
      </c>
    </row>
    <row r="39" spans="1:5" x14ac:dyDescent="0.25">
      <c r="A39" t="s">
        <v>191</v>
      </c>
      <c r="B39" t="s">
        <v>209</v>
      </c>
      <c r="C39" t="s">
        <v>88</v>
      </c>
      <c r="D39" t="s">
        <v>301</v>
      </c>
      <c r="E39" s="1" t="str">
        <f>HYPERLINK("https://ovidsp.ovid.com/ovidweb.cgi?T=JS&amp;NEWS=n&amp;CSC=Y&amp;PAGE=toc&amp;D=yrovft&amp;AN=00126334-000000000-00000","https://ovidsp.ovid.com/ovidweb.cgi?T=JS&amp;NEWS=n&amp;CSC=Y&amp;PAGE=toc&amp;D=yrovft&amp;AN=00126334-000000000-00000")</f>
        <v>https://ovidsp.ovid.com/ovidweb.cgi?T=JS&amp;NEWS=n&amp;CSC=Y&amp;PAGE=toc&amp;D=yrovft&amp;AN=00126334-000000000-00000</v>
      </c>
    </row>
    <row r="40" spans="1:5" x14ac:dyDescent="0.25">
      <c r="A40" t="s">
        <v>0</v>
      </c>
      <c r="B40" t="s">
        <v>232</v>
      </c>
      <c r="C40" t="s">
        <v>90</v>
      </c>
      <c r="D40" t="s">
        <v>308</v>
      </c>
      <c r="E40" s="1" t="str">
        <f>HYPERLINK("https://ovidsp.ovid.com/ovidweb.cgi?T=JS&amp;NEWS=n&amp;CSC=Y&amp;PAGE=toc&amp;D=yrovft&amp;AN=01709767-000000000-00000","https://ovidsp.ovid.com/ovidweb.cgi?T=JS&amp;NEWS=n&amp;CSC=Y&amp;PAGE=toc&amp;D=yrovft&amp;AN=01709767-000000000-00000")</f>
        <v>https://ovidsp.ovid.com/ovidweb.cgi?T=JS&amp;NEWS=n&amp;CSC=Y&amp;PAGE=toc&amp;D=yrovft&amp;AN=01709767-000000000-00000</v>
      </c>
    </row>
    <row r="41" spans="1:5" x14ac:dyDescent="0.25">
      <c r="A41" t="s">
        <v>208</v>
      </c>
      <c r="B41" t="s">
        <v>232</v>
      </c>
      <c r="C41" t="s">
        <v>29</v>
      </c>
      <c r="D41" t="s">
        <v>308</v>
      </c>
      <c r="E41" s="1" t="str">
        <f>HYPERLINK("https://ovidsp.ovid.com/ovidweb.cgi?T=JS&amp;NEWS=n&amp;CSC=Y&amp;PAGE=toc&amp;D=yrovft&amp;AN=01709766-000000000-00000","https://ovidsp.ovid.com/ovidweb.cgi?T=JS&amp;NEWS=n&amp;CSC=Y&amp;PAGE=toc&amp;D=yrovft&amp;AN=01709766-000000000-00000")</f>
        <v>https://ovidsp.ovid.com/ovidweb.cgi?T=JS&amp;NEWS=n&amp;CSC=Y&amp;PAGE=toc&amp;D=yrovft&amp;AN=01709766-000000000-00000</v>
      </c>
    </row>
    <row r="42" spans="1:5" x14ac:dyDescent="0.25">
      <c r="A42" t="s">
        <v>175</v>
      </c>
      <c r="B42" t="s">
        <v>232</v>
      </c>
      <c r="C42" t="s">
        <v>220</v>
      </c>
      <c r="D42" t="s">
        <v>309</v>
      </c>
      <c r="E42" s="1" t="str">
        <f>HYPERLINK("https://ovidsp.ovid.com/ovidweb.cgi?T=JS&amp;NEWS=n&amp;CSC=Y&amp;PAGE=toc&amp;D=yrovft&amp;AN=01960901-000000000-00000","https://ovidsp.ovid.com/ovidweb.cgi?T=JS&amp;NEWS=n&amp;CSC=Y&amp;PAGE=toc&amp;D=yrovft&amp;AN=01960901-000000000-00000")</f>
        <v>https://ovidsp.ovid.com/ovidweb.cgi?T=JS&amp;NEWS=n&amp;CSC=Y&amp;PAGE=toc&amp;D=yrovft&amp;AN=01960901-000000000-00000</v>
      </c>
    </row>
    <row r="43" spans="1:5" x14ac:dyDescent="0.25">
      <c r="A43" t="s">
        <v>99</v>
      </c>
      <c r="B43" t="s">
        <v>232</v>
      </c>
      <c r="C43" t="s">
        <v>210</v>
      </c>
      <c r="D43" t="s">
        <v>297</v>
      </c>
      <c r="E43" s="1" t="str">
        <f>HYPERLINK("https://ovidsp.ovid.com/ovidweb.cgi?T=JS&amp;NEWS=n&amp;CSC=Y&amp;PAGE=toc&amp;D=yrovft&amp;AN=01874474-000000000-00000","https://ovidsp.ovid.com/ovidweb.cgi?T=JS&amp;NEWS=n&amp;CSC=Y&amp;PAGE=toc&amp;D=yrovft&amp;AN=01874474-000000000-00000")</f>
        <v>https://ovidsp.ovid.com/ovidweb.cgi?T=JS&amp;NEWS=n&amp;CSC=Y&amp;PAGE=toc&amp;D=yrovft&amp;AN=01874474-000000000-00000</v>
      </c>
    </row>
    <row r="44" spans="1:5" x14ac:dyDescent="0.25">
      <c r="A44" t="s">
        <v>121</v>
      </c>
      <c r="B44" t="s">
        <v>92</v>
      </c>
      <c r="C44" t="s">
        <v>186</v>
      </c>
      <c r="D44" t="s">
        <v>310</v>
      </c>
      <c r="E44" s="1" t="str">
        <f>HYPERLINK("https://ovidsp.ovid.com/ovidweb.cgi?T=JS&amp;NEWS=n&amp;CSC=Y&amp;PAGE=toc&amp;D=yrovft&amp;AN=00042560-000000000-00000","https://ovidsp.ovid.com/ovidweb.cgi?T=JS&amp;NEWS=n&amp;CSC=Y&amp;PAGE=toc&amp;D=yrovft&amp;AN=00042560-000000000-00000")</f>
        <v>https://ovidsp.ovid.com/ovidweb.cgi?T=JS&amp;NEWS=n&amp;CSC=Y&amp;PAGE=toc&amp;D=yrovft&amp;AN=00042560-000000000-00000</v>
      </c>
    </row>
    <row r="45" spans="1:5" x14ac:dyDescent="0.25">
      <c r="A45" t="s">
        <v>81</v>
      </c>
      <c r="B45" t="s">
        <v>218</v>
      </c>
      <c r="C45" t="s">
        <v>93</v>
      </c>
      <c r="D45" t="s">
        <v>311</v>
      </c>
      <c r="E45" s="1" t="str">
        <f>HYPERLINK("https://ovidsp.ovid.com/ovidweb.cgi?T=JS&amp;NEWS=n&amp;CSC=Y&amp;PAGE=toc&amp;D=yrovft&amp;AN=00004623-000000000-00000","https://ovidsp.ovid.com/ovidweb.cgi?T=JS&amp;NEWS=n&amp;CSC=Y&amp;PAGE=toc&amp;D=yrovft&amp;AN=00004623-000000000-00000")</f>
        <v>https://ovidsp.ovid.com/ovidweb.cgi?T=JS&amp;NEWS=n&amp;CSC=Y&amp;PAGE=toc&amp;D=yrovft&amp;AN=00004623-000000000-00000</v>
      </c>
    </row>
    <row r="46" spans="1:5" x14ac:dyDescent="0.25">
      <c r="A46" t="s">
        <v>17</v>
      </c>
      <c r="B46" t="s">
        <v>253</v>
      </c>
      <c r="C46" t="s">
        <v>86</v>
      </c>
      <c r="D46" t="s">
        <v>312</v>
      </c>
      <c r="E46" s="1" t="str">
        <f>HYPERLINK("https://ovidsp.ovid.com/ovidweb.cgi?T=JS&amp;NEWS=n&amp;CSC=Y&amp;PAGE=toc&amp;D=yrovft&amp;AN=02158034-000000000-00000","https://ovidsp.ovid.com/ovidweb.cgi?T=JS&amp;NEWS=n&amp;CSC=Y&amp;PAGE=toc&amp;D=yrovft&amp;AN=02158034-000000000-00000")</f>
        <v>https://ovidsp.ovid.com/ovidweb.cgi?T=JS&amp;NEWS=n&amp;CSC=Y&amp;PAGE=toc&amp;D=yrovft&amp;AN=02158034-000000000-00000</v>
      </c>
    </row>
    <row r="47" spans="1:5" x14ac:dyDescent="0.25">
      <c r="A47" t="s">
        <v>230</v>
      </c>
      <c r="B47" t="s">
        <v>232</v>
      </c>
      <c r="C47" t="s">
        <v>26</v>
      </c>
      <c r="D47" t="s">
        <v>313</v>
      </c>
      <c r="E47" s="1" t="str">
        <f>HYPERLINK("https://ovidsp.ovid.com/ovidweb.cgi?T=JS&amp;NEWS=n&amp;CSC=Y&amp;PAGE=toc&amp;D=yrovft&amp;AN=02158035-000000000-00000","https://ovidsp.ovid.com/ovidweb.cgi?T=JS&amp;NEWS=n&amp;CSC=Y&amp;PAGE=toc&amp;D=yrovft&amp;AN=02158035-000000000-00000")</f>
        <v>https://ovidsp.ovid.com/ovidweb.cgi?T=JS&amp;NEWS=n&amp;CSC=Y&amp;PAGE=toc&amp;D=yrovft&amp;AN=02158035-000000000-00000</v>
      </c>
    </row>
    <row r="48" spans="1:5" x14ac:dyDescent="0.25">
      <c r="A48" t="s">
        <v>41</v>
      </c>
      <c r="B48" t="s">
        <v>247</v>
      </c>
      <c r="C48" t="s">
        <v>76</v>
      </c>
      <c r="D48" t="s">
        <v>291</v>
      </c>
      <c r="E48" s="1" t="str">
        <f>HYPERLINK("https://ovidsp.ovid.com/ovidweb.cgi?T=JS&amp;NEWS=n&amp;CSC=Y&amp;PAGE=toc&amp;D=yrovft&amp;AN=00004714-000000000-00000","https://ovidsp.ovid.com/ovidweb.cgi?T=JS&amp;NEWS=n&amp;CSC=Y&amp;PAGE=toc&amp;D=yrovft&amp;AN=00004714-000000000-00000")</f>
        <v>https://ovidsp.ovid.com/ovidweb.cgi?T=JS&amp;NEWS=n&amp;CSC=Y&amp;PAGE=toc&amp;D=yrovft&amp;AN=00004714-000000000-00000</v>
      </c>
    </row>
    <row r="49" spans="1:5" x14ac:dyDescent="0.25">
      <c r="A49" t="s">
        <v>187</v>
      </c>
      <c r="B49" t="s">
        <v>114</v>
      </c>
      <c r="C49" t="s">
        <v>153</v>
      </c>
      <c r="D49" t="s">
        <v>301</v>
      </c>
      <c r="E49" s="1" t="str">
        <f>HYPERLINK("https://ovidsp.ovid.com/ovidweb.cgi?T=JS&amp;NEWS=n&amp;CSC=Y&amp;PAGE=toc&amp;D=yrovft&amp;AN=00001199-000000000-00000","https://ovidsp.ovid.com/ovidweb.cgi?T=JS&amp;NEWS=n&amp;CSC=Y&amp;PAGE=toc&amp;D=yrovft&amp;AN=00001199-000000000-00000")</f>
        <v>https://ovidsp.ovid.com/ovidweb.cgi?T=JS&amp;NEWS=n&amp;CSC=Y&amp;PAGE=toc&amp;D=yrovft&amp;AN=00001199-000000000-00000</v>
      </c>
    </row>
    <row r="50" spans="1:5" x14ac:dyDescent="0.25">
      <c r="A50" t="s">
        <v>149</v>
      </c>
      <c r="B50" t="s">
        <v>158</v>
      </c>
      <c r="C50" t="s">
        <v>271</v>
      </c>
      <c r="D50" t="s">
        <v>287</v>
      </c>
      <c r="E50" s="1" t="str">
        <f>HYPERLINK("https://ovidsp.ovid.com/ovidweb.cgi?T=JS&amp;NEWS=n&amp;CSC=Y&amp;PAGE=toc&amp;D=yrovft&amp;AN=00004872-000000000-00000","https://ovidsp.ovid.com/ovidweb.cgi?T=JS&amp;NEWS=n&amp;CSC=Y&amp;PAGE=toc&amp;D=yrovft&amp;AN=00004872-000000000-00000")</f>
        <v>https://ovidsp.ovid.com/ovidweb.cgi?T=JS&amp;NEWS=n&amp;CSC=Y&amp;PAGE=toc&amp;D=yrovft&amp;AN=00004872-000000000-00000</v>
      </c>
    </row>
    <row r="51" spans="1:5" x14ac:dyDescent="0.25">
      <c r="A51" t="s">
        <v>244</v>
      </c>
      <c r="B51" t="s">
        <v>189</v>
      </c>
      <c r="C51" t="s">
        <v>163</v>
      </c>
      <c r="D51" t="s">
        <v>287</v>
      </c>
      <c r="E51" s="1" t="str">
        <f>HYPERLINK("https://ovidsp.ovid.com/ovidweb.cgi?T=JS&amp;NEWS=n&amp;CSC=Y&amp;PAGE=toc&amp;D=yrovft&amp;AN=00002371-000000000-00000","https://ovidsp.ovid.com/ovidweb.cgi?T=JS&amp;NEWS=n&amp;CSC=Y&amp;PAGE=toc&amp;D=yrovft&amp;AN=00002371-000000000-00000")</f>
        <v>https://ovidsp.ovid.com/ovidweb.cgi?T=JS&amp;NEWS=n&amp;CSC=Y&amp;PAGE=toc&amp;D=yrovft&amp;AN=00002371-000000000-00000</v>
      </c>
    </row>
    <row r="52" spans="1:5" x14ac:dyDescent="0.25">
      <c r="A52" t="s">
        <v>168</v>
      </c>
      <c r="B52" t="s">
        <v>251</v>
      </c>
      <c r="C52" t="s">
        <v>6</v>
      </c>
      <c r="D52" t="s">
        <v>289</v>
      </c>
      <c r="E52" s="1" t="str">
        <f>HYPERLINK("https://ovidsp.ovid.com/ovidweb.cgi?T=JS&amp;NEWS=n&amp;CSC=Y&amp;PAGE=toc&amp;D=yrovft&amp;AN=00005053-000000000-00000","https://ovidsp.ovid.com/ovidweb.cgi?T=JS&amp;NEWS=n&amp;CSC=Y&amp;PAGE=toc&amp;D=yrovft&amp;AN=00005053-000000000-00000")</f>
        <v>https://ovidsp.ovid.com/ovidweb.cgi?T=JS&amp;NEWS=n&amp;CSC=Y&amp;PAGE=toc&amp;D=yrovft&amp;AN=00005053-000000000-00000</v>
      </c>
    </row>
    <row r="53" spans="1:5" x14ac:dyDescent="0.25">
      <c r="A53" t="s">
        <v>73</v>
      </c>
      <c r="B53" t="s">
        <v>47</v>
      </c>
      <c r="C53" t="s">
        <v>205</v>
      </c>
      <c r="D53" t="s">
        <v>289</v>
      </c>
      <c r="E53" s="1" t="str">
        <f>HYPERLINK("https://ovidsp.ovid.com/ovidweb.cgi?T=JS&amp;NEWS=n&amp;CSC=Y&amp;PAGE=toc&amp;D=yrovft&amp;AN=00005131-000000000-00000","https://ovidsp.ovid.com/ovidweb.cgi?T=JS&amp;NEWS=n&amp;CSC=Y&amp;PAGE=toc&amp;D=yrovft&amp;AN=00005131-000000000-00000")</f>
        <v>https://ovidsp.ovid.com/ovidweb.cgi?T=JS&amp;NEWS=n&amp;CSC=Y&amp;PAGE=toc&amp;D=yrovft&amp;AN=00005131-000000000-00000</v>
      </c>
    </row>
    <row r="54" spans="1:5" x14ac:dyDescent="0.25">
      <c r="A54" t="s">
        <v>212</v>
      </c>
      <c r="B54" t="s">
        <v>135</v>
      </c>
      <c r="C54" t="s">
        <v>27</v>
      </c>
      <c r="D54" t="s">
        <v>303</v>
      </c>
      <c r="E54" s="1" t="str">
        <f>HYPERLINK("https://ovidsp.ovid.com/ovidweb.cgi?T=JS&amp;NEWS=n&amp;CSC=Y&amp;PAGE=toc&amp;D=yrovft&amp;AN=00124278-000000000-00000","https://ovidsp.ovid.com/ovidweb.cgi?T=JS&amp;NEWS=n&amp;CSC=Y&amp;PAGE=toc&amp;D=yrovft&amp;AN=00124278-000000000-00000")</f>
        <v>https://ovidsp.ovid.com/ovidweb.cgi?T=JS&amp;NEWS=n&amp;CSC=Y&amp;PAGE=toc&amp;D=yrovft&amp;AN=00124278-000000000-00000</v>
      </c>
    </row>
    <row r="55" spans="1:5" x14ac:dyDescent="0.25">
      <c r="A55" t="s">
        <v>248</v>
      </c>
      <c r="B55" t="s">
        <v>12</v>
      </c>
      <c r="C55" t="s">
        <v>112</v>
      </c>
      <c r="D55" t="s">
        <v>311</v>
      </c>
      <c r="E55" s="1" t="str">
        <f>HYPERLINK("https://ovidsp.ovid.com/ovidweb.cgi?T=JS&amp;NEWS=n&amp;CSC=Y&amp;PAGE=toc&amp;D=yrovft&amp;AN=00124635-000000000-00000","https://ovidsp.ovid.com/ovidweb.cgi?T=JS&amp;NEWS=n&amp;CSC=Y&amp;PAGE=toc&amp;D=yrovft&amp;AN=00124635-000000000-00000")</f>
        <v>https://ovidsp.ovid.com/ovidweb.cgi?T=JS&amp;NEWS=n&amp;CSC=Y&amp;PAGE=toc&amp;D=yrovft&amp;AN=00124635-000000000-00000</v>
      </c>
    </row>
    <row r="56" spans="1:5" x14ac:dyDescent="0.25">
      <c r="A56" t="s">
        <v>5</v>
      </c>
      <c r="B56" t="s">
        <v>234</v>
      </c>
      <c r="C56" t="s">
        <v>232</v>
      </c>
      <c r="D56" t="s">
        <v>314</v>
      </c>
      <c r="E56" s="1" t="str">
        <f>HYPERLINK("https://ovidsp.ovid.com/ovidweb.cgi?T=JS&amp;NEWS=n&amp;CSC=Y&amp;PAGE=toc&amp;D=yrovft&amp;AN=00004519-000000000-00000","https://ovidsp.ovid.com/ovidweb.cgi?T=JS&amp;NEWS=n&amp;CSC=Y&amp;PAGE=toc&amp;D=yrovft&amp;AN=00004519-000000000-00000")</f>
        <v>https://ovidsp.ovid.com/ovidweb.cgi?T=JS&amp;NEWS=n&amp;CSC=Y&amp;PAGE=toc&amp;D=yrovft&amp;AN=00004519-000000000-00000</v>
      </c>
    </row>
    <row r="57" spans="1:5" x14ac:dyDescent="0.25">
      <c r="A57" t="s">
        <v>71</v>
      </c>
      <c r="B57" t="s">
        <v>269</v>
      </c>
      <c r="C57" t="s">
        <v>24</v>
      </c>
      <c r="D57" t="s">
        <v>312</v>
      </c>
      <c r="E57" s="1" t="str">
        <f>HYPERLINK("https://ovidsp.ovid.com/ovidweb.cgi?T=JS&amp;NEWS=n&amp;CSC=Y&amp;PAGE=toc&amp;D=yrovft&amp;AN=00019464-000000000-00000","https://ovidsp.ovid.com/ovidweb.cgi?T=JS&amp;NEWS=n&amp;CSC=Y&amp;PAGE=toc&amp;D=yrovft&amp;AN=00019464-000000000-00000")</f>
        <v>https://ovidsp.ovid.com/ovidweb.cgi?T=JS&amp;NEWS=n&amp;CSC=Y&amp;PAGE=toc&amp;D=yrovft&amp;AN=00019464-000000000-00000</v>
      </c>
    </row>
    <row r="58" spans="1:5" x14ac:dyDescent="0.25">
      <c r="A58" t="s">
        <v>77</v>
      </c>
      <c r="B58" t="s">
        <v>280</v>
      </c>
      <c r="C58" t="s">
        <v>1</v>
      </c>
      <c r="D58" t="s">
        <v>315</v>
      </c>
      <c r="E58" s="1" t="str">
        <f>HYPERLINK("https://ovidsp.ovid.com/ovidweb.cgi?T=JS&amp;NEWS=n&amp;CSC=Y&amp;PAGE=toc&amp;D=yrovft&amp;AN=00001751-000000000-00000","https://ovidsp.ovid.com/ovidweb.cgi?T=JS&amp;NEWS=n&amp;CSC=Y&amp;PAGE=toc&amp;D=yrovft&amp;AN=00001751-000000000-00000")</f>
        <v>https://ovidsp.ovid.com/ovidweb.cgi?T=JS&amp;NEWS=n&amp;CSC=Y&amp;PAGE=toc&amp;D=yrovft&amp;AN=00001751-000000000-00000</v>
      </c>
    </row>
    <row r="59" spans="1:5" x14ac:dyDescent="0.25">
      <c r="A59" t="s">
        <v>151</v>
      </c>
      <c r="B59" t="s">
        <v>9</v>
      </c>
      <c r="C59" t="s">
        <v>165</v>
      </c>
      <c r="D59" t="s">
        <v>316</v>
      </c>
      <c r="E59" s="1" t="str">
        <f>HYPERLINK("https://ovidsp.ovid.com/ovidweb.cgi?T=JS&amp;NEWS=n&amp;CSC=Y&amp;PAGE=toc&amp;D=yrovft&amp;AN=01586154-000000000-00000","https://ovidsp.ovid.com/ovidweb.cgi?T=JS&amp;NEWS=n&amp;CSC=Y&amp;PAGE=toc&amp;D=yrovft&amp;AN=01586154-000000000-00000")</f>
        <v>https://ovidsp.ovid.com/ovidweb.cgi?T=JS&amp;NEWS=n&amp;CSC=Y&amp;PAGE=toc&amp;D=yrovft&amp;AN=01586154-000000000-00000</v>
      </c>
    </row>
    <row r="60" spans="1:5" x14ac:dyDescent="0.25">
      <c r="A60" t="s">
        <v>96</v>
      </c>
      <c r="B60" t="s">
        <v>80</v>
      </c>
      <c r="C60" t="s">
        <v>232</v>
      </c>
      <c r="D60" t="s">
        <v>317</v>
      </c>
      <c r="E60" s="1" t="str">
        <f>HYPERLINK("https://ovidsp.ovid.com/ovidweb.cgi?T=JS&amp;NEWS=n&amp;CSC=Y&amp;PAGE=toc&amp;D=yrovft&amp;AN=00005373-000000000-00000","https://ovidsp.ovid.com/ovidweb.cgi?T=JS&amp;NEWS=n&amp;CSC=Y&amp;PAGE=toc&amp;D=yrovft&amp;AN=00005373-000000000-00000")</f>
        <v>https://ovidsp.ovid.com/ovidweb.cgi?T=JS&amp;NEWS=n&amp;CSC=Y&amp;PAGE=toc&amp;D=yrovft&amp;AN=00005373-000000000-00000</v>
      </c>
    </row>
    <row r="61" spans="1:5" x14ac:dyDescent="0.25">
      <c r="A61" t="s">
        <v>74</v>
      </c>
      <c r="B61" t="s">
        <v>70</v>
      </c>
      <c r="C61" t="s">
        <v>259</v>
      </c>
      <c r="D61" t="s">
        <v>312</v>
      </c>
      <c r="E61" s="1" t="str">
        <f>HYPERLINK("https://ovidsp.ovid.com/ovidweb.cgi?T=JS&amp;NEWS=n&amp;CSC=Y&amp;PAGE=toc&amp;D=yrovft&amp;AN=00076734-000000000-00000","https://ovidsp.ovid.com/ovidweb.cgi?T=JS&amp;NEWS=n&amp;CSC=Y&amp;PAGE=toc&amp;D=yrovft&amp;AN=00076734-000000000-00000")</f>
        <v>https://ovidsp.ovid.com/ovidweb.cgi?T=JS&amp;NEWS=n&amp;CSC=Y&amp;PAGE=toc&amp;D=yrovft&amp;AN=00076734-000000000-00000</v>
      </c>
    </row>
    <row r="62" spans="1:5" x14ac:dyDescent="0.25">
      <c r="A62" t="s">
        <v>281</v>
      </c>
      <c r="B62" t="s">
        <v>232</v>
      </c>
      <c r="C62" t="s">
        <v>48</v>
      </c>
      <c r="D62" t="s">
        <v>318</v>
      </c>
      <c r="E62" s="1" t="str">
        <f>HYPERLINK("https://ovidsp.ovid.com/ovidweb.cgi?T=JS&amp;NEWS=n&amp;CSC=Y&amp;PAGE=toc&amp;D=yrovft&amp;AN=02200512-000000000-00000","https://ovidsp.ovid.com/ovidweb.cgi?T=JS&amp;NEWS=n&amp;CSC=Y&amp;PAGE=toc&amp;D=yrovft&amp;AN=02200512-000000000-00000")</f>
        <v>https://ovidsp.ovid.com/ovidweb.cgi?T=JS&amp;NEWS=n&amp;CSC=Y&amp;PAGE=toc&amp;D=yrovft&amp;AN=02200512-000000000-00000</v>
      </c>
    </row>
    <row r="63" spans="1:5" x14ac:dyDescent="0.25">
      <c r="A63" t="s">
        <v>37</v>
      </c>
      <c r="B63" t="s">
        <v>274</v>
      </c>
      <c r="C63" t="s">
        <v>232</v>
      </c>
      <c r="D63" t="s">
        <v>312</v>
      </c>
      <c r="E63" s="1" t="str">
        <f>HYPERLINK("https://ovidsp.ovid.com/ovidweb.cgi?T=JS&amp;NEWS=n&amp;CSC=Y&amp;PAGE=toc&amp;D=yrovft&amp;AN=01445473-000000000-00000","https://ovidsp.ovid.com/ovidweb.cgi?T=JS&amp;NEWS=n&amp;CSC=Y&amp;PAGE=toc&amp;D=yrovft&amp;AN=01445473-000000000-00000")</f>
        <v>https://ovidsp.ovid.com/ovidweb.cgi?T=JS&amp;NEWS=n&amp;CSC=Y&amp;PAGE=toc&amp;D=yrovft&amp;AN=01445473-000000000-00000</v>
      </c>
    </row>
    <row r="64" spans="1:5" x14ac:dyDescent="0.25">
      <c r="A64" t="s">
        <v>72</v>
      </c>
      <c r="B64" t="s">
        <v>67</v>
      </c>
      <c r="C64" t="s">
        <v>249</v>
      </c>
      <c r="D64" t="s">
        <v>289</v>
      </c>
      <c r="E64" s="1" t="str">
        <f>HYPERLINK("https://ovidsp.ovid.com/ovidweb.cgi?T=JS&amp;NEWS=n&amp;CSC=Y&amp;PAGE=toc&amp;D=yrovft&amp;AN=00005650-000000000-00000","https://ovidsp.ovid.com/ovidweb.cgi?T=JS&amp;NEWS=n&amp;CSC=Y&amp;PAGE=toc&amp;D=yrovft&amp;AN=00005650-000000000-00000")</f>
        <v>https://ovidsp.ovid.com/ovidweb.cgi?T=JS&amp;NEWS=n&amp;CSC=Y&amp;PAGE=toc&amp;D=yrovft&amp;AN=00005650-000000000-00000</v>
      </c>
    </row>
    <row r="65" spans="1:5" x14ac:dyDescent="0.25">
      <c r="A65" t="s">
        <v>200</v>
      </c>
      <c r="B65" t="s">
        <v>232</v>
      </c>
      <c r="C65" t="s">
        <v>78</v>
      </c>
      <c r="D65" t="s">
        <v>319</v>
      </c>
      <c r="E65" s="1" t="str">
        <f>HYPERLINK("https://ovidsp.ovid.com/ovidweb.cgi?T=JS&amp;NEWS=n&amp;CSC=Y&amp;PAGE=toc&amp;D=yrovft&amp;AN=00005792-000000000-00000","https://ovidsp.ovid.com/ovidweb.cgi?T=JS&amp;NEWS=n&amp;CSC=Y&amp;PAGE=toc&amp;D=yrovft&amp;AN=00005792-000000000-00000")</f>
        <v>https://ovidsp.ovid.com/ovidweb.cgi?T=JS&amp;NEWS=n&amp;CSC=Y&amp;PAGE=toc&amp;D=yrovft&amp;AN=00005792-000000000-00000</v>
      </c>
    </row>
    <row r="66" spans="1:5" x14ac:dyDescent="0.25">
      <c r="A66" t="s">
        <v>228</v>
      </c>
      <c r="B66" t="s">
        <v>113</v>
      </c>
      <c r="C66" t="s">
        <v>176</v>
      </c>
      <c r="D66" t="s">
        <v>289</v>
      </c>
      <c r="E66" s="1" t="str">
        <f>HYPERLINK("https://ovidsp.ovid.com/ovidweb.cgi?T=JS&amp;NEWS=n&amp;CSC=Y&amp;PAGE=toc&amp;D=yrovft&amp;AN=00005768-000000000-00000","https://ovidsp.ovid.com/ovidweb.cgi?T=JS&amp;NEWS=n&amp;CSC=Y&amp;PAGE=toc&amp;D=yrovft&amp;AN=00005768-000000000-00000")</f>
        <v>https://ovidsp.ovid.com/ovidweb.cgi?T=JS&amp;NEWS=n&amp;CSC=Y&amp;PAGE=toc&amp;D=yrovft&amp;AN=00005768-000000000-00000</v>
      </c>
    </row>
    <row r="67" spans="1:5" x14ac:dyDescent="0.25">
      <c r="A67" t="s">
        <v>238</v>
      </c>
      <c r="B67" t="s">
        <v>260</v>
      </c>
      <c r="C67" t="s">
        <v>202</v>
      </c>
      <c r="D67" t="s">
        <v>291</v>
      </c>
      <c r="E67" s="1" t="str">
        <f>HYPERLINK("https://ovidsp.ovid.com/ovidweb.cgi?T=JS&amp;NEWS=n&amp;CSC=Y&amp;PAGE=toc&amp;D=yrovft&amp;AN=00006114-000000000-00000","https://ovidsp.ovid.com/ovidweb.cgi?T=JS&amp;NEWS=n&amp;CSC=Y&amp;PAGE=toc&amp;D=yrovft&amp;AN=00006114-000000000-00000")</f>
        <v>https://ovidsp.ovid.com/ovidweb.cgi?T=JS&amp;NEWS=n&amp;CSC=Y&amp;PAGE=toc&amp;D=yrovft&amp;AN=00006114-000000000-00000</v>
      </c>
    </row>
    <row r="68" spans="1:5" x14ac:dyDescent="0.25">
      <c r="A68" t="s">
        <v>216</v>
      </c>
      <c r="B68" t="s">
        <v>192</v>
      </c>
      <c r="C68" t="s">
        <v>54</v>
      </c>
      <c r="D68" t="s">
        <v>320</v>
      </c>
      <c r="E68" s="1" t="str">
        <f>HYPERLINK("https://ovidsp.ovid.com/ovidweb.cgi?T=JS&amp;NEWS=n&amp;CSC=Y&amp;PAGE=toc&amp;D=yrovft&amp;AN=01586158-000000000-00000","https://ovidsp.ovid.com/ovidweb.cgi?T=JS&amp;NEWS=n&amp;CSC=Y&amp;PAGE=toc&amp;D=yrovft&amp;AN=01586158-000000000-00000")</f>
        <v>https://ovidsp.ovid.com/ovidweb.cgi?T=JS&amp;NEWS=n&amp;CSC=Y&amp;PAGE=toc&amp;D=yrovft&amp;AN=01586158-000000000-00000</v>
      </c>
    </row>
    <row r="69" spans="1:5" x14ac:dyDescent="0.25">
      <c r="A69" t="s">
        <v>120</v>
      </c>
      <c r="B69" t="s">
        <v>232</v>
      </c>
      <c r="C69" t="s">
        <v>185</v>
      </c>
      <c r="D69" t="s">
        <v>312</v>
      </c>
      <c r="E69" s="1" t="str">
        <f>HYPERLINK("https://ovidsp.ovid.com/ovidweb.cgi?T=JS&amp;NEWS=n&amp;CSC=Y&amp;PAGE=toc&amp;D=yrovft&amp;AN=01861735-000000000-00000","https://ovidsp.ovid.com/ovidweb.cgi?T=JS&amp;NEWS=n&amp;CSC=Y&amp;PAGE=toc&amp;D=yrovft&amp;AN=01861735-000000000-00000")</f>
        <v>https://ovidsp.ovid.com/ovidweb.cgi?T=JS&amp;NEWS=n&amp;CSC=Y&amp;PAGE=toc&amp;D=yrovft&amp;AN=01861735-000000000-00000</v>
      </c>
    </row>
    <row r="70" spans="1:5" x14ac:dyDescent="0.25">
      <c r="A70" t="s">
        <v>222</v>
      </c>
      <c r="B70" t="s">
        <v>232</v>
      </c>
      <c r="C70" t="s">
        <v>105</v>
      </c>
      <c r="D70" t="s">
        <v>321</v>
      </c>
      <c r="E70" s="1" t="str">
        <f>HYPERLINK("https://ovidsp.ovid.com/ovidweb.cgi?T=JS&amp;NEWS=n&amp;CSC=Y&amp;PAGE=toc&amp;D=yrovft&amp;AN=01787401-000000000-00000","https://ovidsp.ovid.com/ovidweb.cgi?T=JS&amp;NEWS=n&amp;CSC=Y&amp;PAGE=toc&amp;D=yrovft&amp;AN=01787401-000000000-00000")</f>
        <v>https://ovidsp.ovid.com/ovidweb.cgi?T=JS&amp;NEWS=n&amp;CSC=Y&amp;PAGE=toc&amp;D=yrovft&amp;AN=01787401-000000000-00000</v>
      </c>
    </row>
    <row r="71" spans="1:5" x14ac:dyDescent="0.25">
      <c r="A71" t="s">
        <v>261</v>
      </c>
      <c r="B71" t="s">
        <v>30</v>
      </c>
      <c r="C71" t="s">
        <v>155</v>
      </c>
      <c r="D71" t="s">
        <v>312</v>
      </c>
      <c r="E71" s="1" t="str">
        <f>HYPERLINK("https://ovidsp.ovid.com/ovidweb.cgi?T=JS&amp;NEWS=n&amp;CSC=Y&amp;PAGE=toc&amp;D=yrovft&amp;AN=00006123-000000000-00000","https://ovidsp.ovid.com/ovidweb.cgi?T=JS&amp;NEWS=n&amp;CSC=Y&amp;PAGE=toc&amp;D=yrovft&amp;AN=00006123-000000000-00000")</f>
        <v>https://ovidsp.ovid.com/ovidweb.cgi?T=JS&amp;NEWS=n&amp;CSC=Y&amp;PAGE=toc&amp;D=yrovft&amp;AN=00006123-000000000-00000</v>
      </c>
    </row>
    <row r="72" spans="1:5" x14ac:dyDescent="0.25">
      <c r="A72" t="s">
        <v>108</v>
      </c>
      <c r="B72" t="s">
        <v>232</v>
      </c>
      <c r="C72" t="s">
        <v>174</v>
      </c>
      <c r="D72" t="s">
        <v>322</v>
      </c>
      <c r="E72" s="1" t="str">
        <f>HYPERLINK("https://ovidsp.ovid.com/ovidweb.cgi?T=JS&amp;NEWS=n&amp;CSC=Y&amp;PAGE=toc&amp;D=yrovft&amp;AN=02224449-000000000-00000","https://ovidsp.ovid.com/ovidweb.cgi?T=JS&amp;NEWS=n&amp;CSC=Y&amp;PAGE=toc&amp;D=yrovft&amp;AN=02224449-000000000-00000")</f>
        <v>https://ovidsp.ovid.com/ovidweb.cgi?T=JS&amp;NEWS=n&amp;CSC=Y&amp;PAGE=toc&amp;D=yrovft&amp;AN=02224449-000000000-00000</v>
      </c>
    </row>
    <row r="73" spans="1:5" x14ac:dyDescent="0.25">
      <c r="A73" t="s">
        <v>107</v>
      </c>
      <c r="B73" t="s">
        <v>232</v>
      </c>
      <c r="C73" t="s">
        <v>144</v>
      </c>
      <c r="D73" t="s">
        <v>323</v>
      </c>
      <c r="E73" s="1" t="str">
        <f>HYPERLINK("https://ovidsp.ovid.com/ovidweb.cgi?T=JS&amp;NEWS=n&amp;CSC=Y&amp;PAGE=toc&amp;D=yrovft&amp;AN=02273893-000000000-00000","https://ovidsp.ovid.com/ovidweb.cgi?T=JS&amp;NEWS=n&amp;CSC=Y&amp;PAGE=toc&amp;D=yrovft&amp;AN=02273893-000000000-00000")</f>
        <v>https://ovidsp.ovid.com/ovidweb.cgi?T=JS&amp;NEWS=n&amp;CSC=Y&amp;PAGE=toc&amp;D=yrovft&amp;AN=02273893-000000000-00000</v>
      </c>
    </row>
    <row r="74" spans="1:5" x14ac:dyDescent="0.25">
      <c r="A74" t="s">
        <v>273</v>
      </c>
      <c r="B74" t="s">
        <v>32</v>
      </c>
      <c r="C74" t="s">
        <v>25</v>
      </c>
      <c r="D74" t="s">
        <v>299</v>
      </c>
      <c r="E74" s="1" t="str">
        <f>HYPERLINK("https://ovidsp.ovid.com/ovidweb.cgi?T=JS&amp;NEWS=n&amp;CSC=Y&amp;PAGE=toc&amp;D=yrovft&amp;AN=00006254-000000000-00000","https://ovidsp.ovid.com/ovidweb.cgi?T=JS&amp;NEWS=n&amp;CSC=Y&amp;PAGE=toc&amp;D=yrovft&amp;AN=00006254-000000000-00000")</f>
        <v>https://ovidsp.ovid.com/ovidweb.cgi?T=JS&amp;NEWS=n&amp;CSC=Y&amp;PAGE=toc&amp;D=yrovft&amp;AN=00006254-000000000-00000</v>
      </c>
    </row>
    <row r="75" spans="1:5" x14ac:dyDescent="0.25">
      <c r="A75" t="s">
        <v>132</v>
      </c>
      <c r="B75" t="s">
        <v>170</v>
      </c>
      <c r="C75" t="s">
        <v>162</v>
      </c>
      <c r="D75" t="s">
        <v>291</v>
      </c>
      <c r="E75" s="1" t="str">
        <f>HYPERLINK("https://ovidsp.ovid.com/ovidweb.cgi?T=JS&amp;NEWS=n&amp;CSC=Y&amp;PAGE=toc&amp;D=yrovft&amp;AN=00006250-000000000-00000","https://ovidsp.ovid.com/ovidweb.cgi?T=JS&amp;NEWS=n&amp;CSC=Y&amp;PAGE=toc&amp;D=yrovft&amp;AN=00006250-000000000-00000")</f>
        <v>https://ovidsp.ovid.com/ovidweb.cgi?T=JS&amp;NEWS=n&amp;CSC=Y&amp;PAGE=toc&amp;D=yrovft&amp;AN=00006250-000000000-00000</v>
      </c>
    </row>
    <row r="76" spans="1:5" x14ac:dyDescent="0.25">
      <c r="A76" t="s">
        <v>21</v>
      </c>
      <c r="B76" t="s">
        <v>263</v>
      </c>
      <c r="C76" t="s">
        <v>256</v>
      </c>
      <c r="D76" t="s">
        <v>312</v>
      </c>
      <c r="E76" s="1" t="str">
        <f>HYPERLINK("https://ovidsp.ovid.com/ovidweb.cgi?T=JS&amp;NEWS=n&amp;CSC=Y&amp;PAGE=toc&amp;D=yrovft&amp;AN=01787389-000000000-00000","https://ovidsp.ovid.com/ovidweb.cgi?T=JS&amp;NEWS=n&amp;CSC=Y&amp;PAGE=toc&amp;D=yrovft&amp;AN=01787389-000000000-00000")</f>
        <v>https://ovidsp.ovid.com/ovidweb.cgi?T=JS&amp;NEWS=n&amp;CSC=Y&amp;PAGE=toc&amp;D=yrovft&amp;AN=01787389-000000000-00000</v>
      </c>
    </row>
    <row r="77" spans="1:5" x14ac:dyDescent="0.25">
      <c r="A77" t="s">
        <v>221</v>
      </c>
      <c r="B77" t="s">
        <v>232</v>
      </c>
      <c r="C77" t="s">
        <v>226</v>
      </c>
      <c r="D77" t="s">
        <v>324</v>
      </c>
      <c r="E77" s="1" t="str">
        <f>HYPERLINK("https://ovidsp.ovid.com/ovidweb.cgi?T=JS&amp;NEWS=n&amp;CSC=Y&amp;PAGE=toc&amp;D=yrovft&amp;AN=02039743-000000000-00000","https://ovidsp.ovid.com/ovidweb.cgi?T=JS&amp;NEWS=n&amp;CSC=Y&amp;PAGE=toc&amp;D=yrovft&amp;AN=02039743-000000000-00000")</f>
        <v>https://ovidsp.ovid.com/ovidweb.cgi?T=JS&amp;NEWS=n&amp;CSC=Y&amp;PAGE=toc&amp;D=yrovft&amp;AN=02039743-000000000-00000</v>
      </c>
    </row>
    <row r="78" spans="1:5" x14ac:dyDescent="0.25">
      <c r="A78" t="s">
        <v>161</v>
      </c>
      <c r="B78" t="s">
        <v>130</v>
      </c>
      <c r="C78" t="s">
        <v>56</v>
      </c>
      <c r="D78" t="s">
        <v>285</v>
      </c>
      <c r="E78" s="1" t="str">
        <f>HYPERLINK("https://ovidsp.ovid.com/ovidweb.cgi?T=JS&amp;NEWS=n&amp;CSC=Y&amp;PAGE=toc&amp;D=yrovft&amp;AN=00006396-000000000-00000","https://ovidsp.ovid.com/ovidweb.cgi?T=JS&amp;NEWS=n&amp;CSC=Y&amp;PAGE=toc&amp;D=yrovft&amp;AN=00006396-000000000-00000")</f>
        <v>https://ovidsp.ovid.com/ovidweb.cgi?T=JS&amp;NEWS=n&amp;CSC=Y&amp;PAGE=toc&amp;D=yrovft&amp;AN=00006396-000000000-00000</v>
      </c>
    </row>
    <row r="79" spans="1:5" x14ac:dyDescent="0.25">
      <c r="A79" t="s">
        <v>122</v>
      </c>
      <c r="B79" t="s">
        <v>232</v>
      </c>
      <c r="C79" t="s">
        <v>65</v>
      </c>
      <c r="D79" t="s">
        <v>325</v>
      </c>
      <c r="E79" s="1" t="str">
        <f>HYPERLINK("https://ovidsp.ovid.com/ovidweb.cgi?T=JS&amp;NEWS=n&amp;CSC=Y&amp;PAGE=toc&amp;D=yrovft&amp;AN=01938936-000000000-00000","https://ovidsp.ovid.com/ovidweb.cgi?T=JS&amp;NEWS=n&amp;CSC=Y&amp;PAGE=toc&amp;D=yrovft&amp;AN=01938936-000000000-00000")</f>
        <v>https://ovidsp.ovid.com/ovidweb.cgi?T=JS&amp;NEWS=n&amp;CSC=Y&amp;PAGE=toc&amp;D=yrovft&amp;AN=01938936-000000000-00000</v>
      </c>
    </row>
    <row r="80" spans="1:5" x14ac:dyDescent="0.25">
      <c r="A80" t="s">
        <v>101</v>
      </c>
      <c r="B80" t="s">
        <v>14</v>
      </c>
      <c r="C80" t="s">
        <v>233</v>
      </c>
      <c r="D80" t="s">
        <v>289</v>
      </c>
      <c r="E80" s="1" t="str">
        <f>HYPERLINK("https://ovidsp.ovid.com/ovidweb.cgi?T=JS&amp;NEWS=n&amp;CSC=Y&amp;PAGE=toc&amp;D=yrovft&amp;AN=00006454-000000000-00000","https://ovidsp.ovid.com/ovidweb.cgi?T=JS&amp;NEWS=n&amp;CSC=Y&amp;PAGE=toc&amp;D=yrovft&amp;AN=00006454-000000000-00000")</f>
        <v>https://ovidsp.ovid.com/ovidweb.cgi?T=JS&amp;NEWS=n&amp;CSC=Y&amp;PAGE=toc&amp;D=yrovft&amp;AN=00006454-000000000-00000</v>
      </c>
    </row>
    <row r="81" spans="1:5" x14ac:dyDescent="0.25">
      <c r="A81" t="s">
        <v>131</v>
      </c>
      <c r="B81" t="s">
        <v>57</v>
      </c>
      <c r="C81" t="s">
        <v>243</v>
      </c>
      <c r="D81" t="s">
        <v>289</v>
      </c>
      <c r="E81" s="1" t="str">
        <f>HYPERLINK("https://ovidsp.ovid.com/ovidweb.cgi?T=JS&amp;NEWS=n&amp;CSC=Y&amp;PAGE=toc&amp;D=yrovft&amp;AN=00006534-000000000-00000","https://ovidsp.ovid.com/ovidweb.cgi?T=JS&amp;NEWS=n&amp;CSC=Y&amp;PAGE=toc&amp;D=yrovft&amp;AN=00006534-000000000-00000")</f>
        <v>https://ovidsp.ovid.com/ovidweb.cgi?T=JS&amp;NEWS=n&amp;CSC=Y&amp;PAGE=toc&amp;D=yrovft&amp;AN=00006534-000000000-00000</v>
      </c>
    </row>
    <row r="82" spans="1:5" x14ac:dyDescent="0.25">
      <c r="A82" t="s">
        <v>124</v>
      </c>
      <c r="B82" t="s">
        <v>232</v>
      </c>
      <c r="C82" t="s">
        <v>199</v>
      </c>
      <c r="D82" t="s">
        <v>297</v>
      </c>
      <c r="E82" s="1" t="str">
        <f>HYPERLINK("https://ovidsp.ovid.com/ovidweb.cgi?T=JS&amp;NEWS=n&amp;CSC=Y&amp;PAGE=toc&amp;D=yrovft&amp;AN=01720096-000000000-00000","https://ovidsp.ovid.com/ovidweb.cgi?T=JS&amp;NEWS=n&amp;CSC=Y&amp;PAGE=toc&amp;D=yrovft&amp;AN=01720096-000000000-00000")</f>
        <v>https://ovidsp.ovid.com/ovidweb.cgi?T=JS&amp;NEWS=n&amp;CSC=Y&amp;PAGE=toc&amp;D=yrovft&amp;AN=01720096-000000000-00000</v>
      </c>
    </row>
    <row r="83" spans="1:5" x14ac:dyDescent="0.25">
      <c r="A83" t="s">
        <v>63</v>
      </c>
      <c r="B83" t="s">
        <v>84</v>
      </c>
      <c r="C83" t="s">
        <v>235</v>
      </c>
      <c r="D83" t="s">
        <v>291</v>
      </c>
      <c r="E83" s="1" t="str">
        <f>HYPERLINK("https://ovidsp.ovid.com/ovidweb.cgi?T=JS&amp;NEWS=n&amp;CSC=Y&amp;PAGE=toc&amp;D=yrovft&amp;AN=00006842-000000000-00000","https://ovidsp.ovid.com/ovidweb.cgi?T=JS&amp;NEWS=n&amp;CSC=Y&amp;PAGE=toc&amp;D=yrovft&amp;AN=00006842-000000000-00000")</f>
        <v>https://ovidsp.ovid.com/ovidweb.cgi?T=JS&amp;NEWS=n&amp;CSC=Y&amp;PAGE=toc&amp;D=yrovft&amp;AN=00006842-000000000-00000</v>
      </c>
    </row>
    <row r="84" spans="1:5" x14ac:dyDescent="0.25">
      <c r="A84" t="s">
        <v>11</v>
      </c>
      <c r="B84" t="s">
        <v>104</v>
      </c>
      <c r="C84" t="s">
        <v>177</v>
      </c>
      <c r="D84" t="s">
        <v>285</v>
      </c>
      <c r="E84" s="1" t="str">
        <f>HYPERLINK("https://ovidsp.ovid.com/ovidweb.cgi?T=JS&amp;NEWS=n&amp;CSC=Y&amp;PAGE=toc&amp;D=yrovft&amp;AN=00006982-000000000-00000","https://ovidsp.ovid.com/ovidweb.cgi?T=JS&amp;NEWS=n&amp;CSC=Y&amp;PAGE=toc&amp;D=yrovft&amp;AN=00006982-000000000-00000")</f>
        <v>https://ovidsp.ovid.com/ovidweb.cgi?T=JS&amp;NEWS=n&amp;CSC=Y&amp;PAGE=toc&amp;D=yrovft&amp;AN=00006982-000000000-00000</v>
      </c>
    </row>
    <row r="85" spans="1:5" x14ac:dyDescent="0.25">
      <c r="A85" t="s">
        <v>241</v>
      </c>
      <c r="B85" t="s">
        <v>180</v>
      </c>
      <c r="C85" t="s">
        <v>254</v>
      </c>
      <c r="D85" t="s">
        <v>289</v>
      </c>
      <c r="E85" s="1" t="str">
        <f>HYPERLINK("https://ovidsp.ovid.com/ovidweb.cgi?T=JS&amp;NEWS=n&amp;CSC=Y&amp;PAGE=toc&amp;D=yrovft&amp;AN=00007435-000000000-00000","https://ovidsp.ovid.com/ovidweb.cgi?T=JS&amp;NEWS=n&amp;CSC=Y&amp;PAGE=toc&amp;D=yrovft&amp;AN=00007435-000000000-00000")</f>
        <v>https://ovidsp.ovid.com/ovidweb.cgi?T=JS&amp;NEWS=n&amp;CSC=Y&amp;PAGE=toc&amp;D=yrovft&amp;AN=00007435-000000000-00000</v>
      </c>
    </row>
    <row r="86" spans="1:5" x14ac:dyDescent="0.25">
      <c r="A86" t="s">
        <v>213</v>
      </c>
      <c r="B86" t="s">
        <v>272</v>
      </c>
      <c r="C86" t="s">
        <v>232</v>
      </c>
      <c r="D86" t="s">
        <v>289</v>
      </c>
      <c r="E86" s="1" t="str">
        <f>HYPERLINK("https://ovidsp.ovid.com/ovidweb.cgi?T=JS&amp;NEWS=n&amp;CSC=Y&amp;PAGE=toc&amp;D=yrovft&amp;AN=00007632-000000000-00000","https://ovidsp.ovid.com/ovidweb.cgi?T=JS&amp;NEWS=n&amp;CSC=Y&amp;PAGE=toc&amp;D=yrovft&amp;AN=00007632-000000000-00000")</f>
        <v>https://ovidsp.ovid.com/ovidweb.cgi?T=JS&amp;NEWS=n&amp;CSC=Y&amp;PAGE=toc&amp;D=yrovft&amp;AN=00007632-000000000-00000</v>
      </c>
    </row>
    <row r="87" spans="1:5" x14ac:dyDescent="0.25">
      <c r="A87" t="s">
        <v>123</v>
      </c>
      <c r="B87" t="s">
        <v>129</v>
      </c>
      <c r="C87" t="s">
        <v>232</v>
      </c>
      <c r="D87" t="s">
        <v>326</v>
      </c>
      <c r="E87" s="1" t="str">
        <f>HYPERLINK("https://ovidsp.ovid.com/ovidweb.cgi?T=JS&amp;NEWS=n&amp;CSC=Y&amp;PAGE=toc&amp;D=yrovft&amp;AN=00152232-000000000-00000","https://ovidsp.ovid.com/ovidweb.cgi?T=JS&amp;NEWS=n&amp;CSC=Y&amp;PAGE=toc&amp;D=yrovft&amp;AN=00152232-000000000-00000")</f>
        <v>https://ovidsp.ovid.com/ovidweb.cgi?T=JS&amp;NEWS=n&amp;CSC=Y&amp;PAGE=toc&amp;D=yrovft&amp;AN=00152232-000000000-00000</v>
      </c>
    </row>
    <row r="88" spans="1:5" x14ac:dyDescent="0.25">
      <c r="A88" t="s">
        <v>111</v>
      </c>
      <c r="B88" t="s">
        <v>146</v>
      </c>
      <c r="C88" t="s">
        <v>137</v>
      </c>
      <c r="D88" t="s">
        <v>327</v>
      </c>
      <c r="E88" s="1" t="str">
        <f>HYPERLINK("https://ovidsp.ovid.com/ovidweb.cgi?T=JS&amp;NEWS=n&amp;CSC=Y&amp;PAGE=toc&amp;D=yrovft&amp;AN=00007670-000000000-00000","https://ovidsp.ovid.com/ovidweb.cgi?T=JS&amp;NEWS=n&amp;CSC=Y&amp;PAGE=toc&amp;D=yrovft&amp;AN=00007670-000000000-00000")</f>
        <v>https://ovidsp.ovid.com/ovidweb.cgi?T=JS&amp;NEWS=n&amp;CSC=Y&amp;PAGE=toc&amp;D=yrovft&amp;AN=00007670-000000000-00000</v>
      </c>
    </row>
    <row r="89" spans="1:5" x14ac:dyDescent="0.25">
      <c r="A89" t="s">
        <v>61</v>
      </c>
      <c r="B89" t="s">
        <v>232</v>
      </c>
      <c r="C89" t="s">
        <v>38</v>
      </c>
      <c r="D89" t="s">
        <v>289</v>
      </c>
      <c r="E89" s="1" t="str">
        <f>HYPERLINK("https://ovidsp.ovid.com/ovidweb.cgi?T=JS&amp;NEWS=n&amp;CSC=Y&amp;PAGE=toc&amp;D=yrovft&amp;AN=00002508-000000000-00000","https://ovidsp.ovid.com/ovidweb.cgi?T=JS&amp;NEWS=n&amp;CSC=Y&amp;PAGE=toc&amp;D=yrovft&amp;AN=00002508-000000000-00000")</f>
        <v>https://ovidsp.ovid.com/ovidweb.cgi?T=JS&amp;NEWS=n&amp;CSC=Y&amp;PAGE=toc&amp;D=yrovft&amp;AN=00002508-000000000-00000</v>
      </c>
    </row>
    <row r="90" spans="1:5" x14ac:dyDescent="0.25">
      <c r="A90" t="s">
        <v>159</v>
      </c>
      <c r="B90" t="s">
        <v>214</v>
      </c>
      <c r="C90" t="s">
        <v>232</v>
      </c>
      <c r="D90" t="s">
        <v>328</v>
      </c>
      <c r="E90" s="1" t="str">
        <f>HYPERLINK("https://ovidsp.ovid.com/ovidweb.cgi?T=JS&amp;NEWS=n&amp;CSC=Y&amp;PAGE=toc&amp;D=yrovft&amp;AN=00153307-000000000-00000","https://ovidsp.ovid.com/ovidweb.cgi?T=JS&amp;NEWS=n&amp;CSC=Y&amp;PAGE=toc&amp;D=yrovft&amp;AN=00153307-000000000-00000")</f>
        <v>https://ovidsp.ovid.com/ovidweb.cgi?T=JS&amp;NEWS=n&amp;CSC=Y&amp;PAGE=toc&amp;D=yrovft&amp;AN=00153307-000000000-00000</v>
      </c>
    </row>
    <row r="91" spans="1:5" x14ac:dyDescent="0.25">
      <c r="A91" t="s">
        <v>171</v>
      </c>
      <c r="B91" t="s">
        <v>31</v>
      </c>
      <c r="C91" t="s">
        <v>229</v>
      </c>
      <c r="D91" t="s">
        <v>329</v>
      </c>
      <c r="E91" s="1" t="str">
        <f>HYPERLINK("https://ovidsp.ovid.com/ovidweb.cgi?T=JS&amp;NEWS=n&amp;CSC=Y&amp;PAGE=toc&amp;D=yrovft&amp;AN=00594858-000000000-00000","https://ovidsp.ovid.com/ovidweb.cgi?T=JS&amp;NEWS=n&amp;CSC=Y&amp;PAGE=toc&amp;D=yrovft&amp;AN=00594858-000000000-00000")</f>
        <v>https://ovidsp.ovid.com/ovidweb.cgi?T=JS&amp;NEWS=n&amp;CSC=Y&amp;PAGE=toc&amp;D=yrovft&amp;AN=00594858-000000000-00000</v>
      </c>
    </row>
    <row r="92" spans="1:5" x14ac:dyDescent="0.25">
      <c r="A92" t="s">
        <v>223</v>
      </c>
      <c r="B92" t="s">
        <v>55</v>
      </c>
      <c r="C92" t="s">
        <v>204</v>
      </c>
      <c r="D92" t="s">
        <v>289</v>
      </c>
      <c r="E92" s="1" t="str">
        <f>HYPERLINK("https://ovidsp.ovid.com/ovidweb.cgi?T=JS&amp;NEWS=n&amp;CSC=Y&amp;PAGE=toc&amp;D=yrovft&amp;AN=00007890-000000000-00000","https://ovidsp.ovid.com/ovidweb.cgi?T=JS&amp;NEWS=n&amp;CSC=Y&amp;PAGE=toc&amp;D=yrovft&amp;AN=00007890-000000000-00000")</f>
        <v>https://ovidsp.ovid.com/ovidweb.cgi?T=JS&amp;NEWS=n&amp;CSC=Y&amp;PAGE=toc&amp;D=yrovft&amp;AN=00007890-000000000-00000</v>
      </c>
    </row>
    <row r="93" spans="1:5" x14ac:dyDescent="0.25">
      <c r="A93" t="s">
        <v>15</v>
      </c>
      <c r="B93" t="s">
        <v>232</v>
      </c>
      <c r="C93" t="s">
        <v>59</v>
      </c>
      <c r="D93" t="s">
        <v>312</v>
      </c>
      <c r="E93" s="1" t="str">
        <f>HYPERLINK("https://ovidsp.ovid.com/ovidweb.cgi?T=JS&amp;NEWS=n&amp;CSC=Y&amp;PAGE=toc&amp;D=yrovft&amp;AN=01845228-000000000-00000","https://ovidsp.ovid.com/ovidweb.cgi?T=JS&amp;NEWS=n&amp;CSC=Y&amp;PAGE=toc&amp;D=yrovft&amp;AN=01845228-000000000-00000")</f>
        <v>https://ovidsp.ovid.com/ovidweb.cgi?T=JS&amp;NEWS=n&amp;CSC=Y&amp;PAGE=toc&amp;D=yrovft&amp;AN=01845228-000000000-00000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2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40.7109375" bestFit="1" customWidth="1"/>
    <col min="2" max="2" width="19.7109375" customWidth="1"/>
    <col min="3" max="3" width="14.7109375" customWidth="1"/>
    <col min="4" max="4" width="44.7109375" customWidth="1"/>
    <col min="5" max="5" width="14.7109375" customWidth="1"/>
    <col min="6" max="6" width="12.7109375" customWidth="1"/>
    <col min="7" max="7" width="64.7109375" customWidth="1"/>
    <col min="8" max="8" width="50.7109375" customWidth="1"/>
    <col min="9" max="9" width="15.7109375" customWidth="1"/>
    <col min="10" max="10" width="12.7109375" customWidth="1"/>
    <col min="11" max="12" width="19.7109375" customWidth="1"/>
    <col min="13" max="13" width="15.7109375" customWidth="1"/>
    <col min="14" max="14" width="24.7109375" customWidth="1"/>
  </cols>
  <sheetData>
    <row r="1" spans="1:14" x14ac:dyDescent="0.25">
      <c r="A1" s="2" t="s">
        <v>195</v>
      </c>
      <c r="B1" s="2" t="s">
        <v>125</v>
      </c>
      <c r="C1" s="2" t="s">
        <v>35</v>
      </c>
      <c r="D1" s="2" t="s">
        <v>154</v>
      </c>
      <c r="E1" s="2" t="s">
        <v>83</v>
      </c>
      <c r="F1" s="2" t="s">
        <v>116</v>
      </c>
      <c r="G1" s="2" t="s">
        <v>267</v>
      </c>
      <c r="H1" s="2" t="s">
        <v>237</v>
      </c>
      <c r="I1" s="2" t="s">
        <v>215</v>
      </c>
      <c r="J1" s="2" t="s">
        <v>169</v>
      </c>
      <c r="K1" s="2" t="s">
        <v>150</v>
      </c>
      <c r="L1" s="2" t="s">
        <v>75</v>
      </c>
      <c r="M1" s="2" t="s">
        <v>258</v>
      </c>
      <c r="N1" s="2" t="s">
        <v>194</v>
      </c>
    </row>
    <row r="2" spans="1:14" x14ac:dyDescent="0.25">
      <c r="A2" t="s">
        <v>193</v>
      </c>
      <c r="B2" t="s">
        <v>276</v>
      </c>
      <c r="C2" t="s">
        <v>138</v>
      </c>
      <c r="D2" t="s">
        <v>3</v>
      </c>
      <c r="E2" t="s">
        <v>219</v>
      </c>
      <c r="F2">
        <v>2024</v>
      </c>
      <c r="G2" s="1" t="str">
        <f>HYPERLINK("https://ovidsp.ovid.com/ovidweb.cgi?T=JS&amp;NEWS=n&amp;CSC=Y&amp;PAGE=booktext&amp;D=books&amp;SC=02275289&amp;EPUB=Y","https://ovidsp.ovid.com/ovidweb.cgi?T=JS&amp;NEWS=n&amp;CSC=Y&amp;PAGE=booktext&amp;D=books&amp;SC=02275289&amp;EPUB=Y")</f>
        <v>https://ovidsp.ovid.com/ovidweb.cgi?T=JS&amp;NEWS=n&amp;CSC=Y&amp;PAGE=booktext&amp;D=books&amp;SC=02275289&amp;EPUB=Y</v>
      </c>
      <c r="H2" t="s">
        <v>36</v>
      </c>
      <c r="I2" t="s">
        <v>53</v>
      </c>
      <c r="J2">
        <v>445208</v>
      </c>
      <c r="K2" t="s">
        <v>49</v>
      </c>
      <c r="L2" t="s">
        <v>126</v>
      </c>
      <c r="M2" t="b">
        <v>1</v>
      </c>
      <c r="N2" t="s">
        <v>262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7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24.28515625" bestFit="1" customWidth="1"/>
    <col min="2" max="2" width="73" bestFit="1" customWidth="1"/>
  </cols>
  <sheetData>
    <row r="1" spans="1:2" x14ac:dyDescent="0.25">
      <c r="A1" s="2" t="s">
        <v>106</v>
      </c>
      <c r="B1" s="2" t="s">
        <v>267</v>
      </c>
    </row>
    <row r="2" spans="1:2" x14ac:dyDescent="0.25">
      <c r="A2" t="s">
        <v>50</v>
      </c>
      <c r="B2" s="1" t="str">
        <f>HYPERLINK("https://ovidsp.ovid.com/ovidweb.cgi?T=JS&amp;NEWS=n&amp;CSC=Y&amp;PAGE=browse&amp;D=ovft","https://ovidsp.ovid.com/ovidweb.cgi?T=JS&amp;NEWS=n&amp;CSC=Y&amp;PAGE=browse&amp;D=ovft")</f>
        <v>https://ovidsp.ovid.com/ovidweb.cgi?T=JS&amp;NEWS=n&amp;CSC=Y&amp;PAGE=browse&amp;D=ovft</v>
      </c>
    </row>
    <row r="3" spans="1:2" x14ac:dyDescent="0.25">
      <c r="A3" t="s">
        <v>103</v>
      </c>
      <c r="B3" s="1" t="str">
        <f>HYPERLINK("https://ovidsp.ovid.com/ovidweb.cgi?T=JS&amp;NEWS=n&amp;CSC=Y&amp;PAGE=main&amp;D=baov","https://ovidsp.ovid.com/ovidweb.cgi?T=JS&amp;NEWS=n&amp;CSC=Y&amp;PAGE=main&amp;D=baov")</f>
        <v>https://ovidsp.ovid.com/ovidweb.cgi?T=JS&amp;NEWS=n&amp;CSC=Y&amp;PAGE=main&amp;D=baov</v>
      </c>
    </row>
    <row r="4" spans="1:2" x14ac:dyDescent="0.25">
      <c r="A4" t="s">
        <v>62</v>
      </c>
      <c r="B4" s="1" t="str">
        <f>HYPERLINK("https://ovidsp.ovid.com/ovidweb.cgi?T=JS&amp;NEWS=n&amp;CSC=Y&amp;PAGE=browse&amp;D=yrovft","https://ovidsp.ovid.com/ovidweb.cgi?T=JS&amp;NEWS=n&amp;CSC=Y&amp;PAGE=browse&amp;D=yrovft")</f>
        <v>https://ovidsp.ovid.com/ovidweb.cgi?T=JS&amp;NEWS=n&amp;CSC=Y&amp;PAGE=browse&amp;D=yrovft</v>
      </c>
    </row>
    <row r="5" spans="1:2" x14ac:dyDescent="0.25">
      <c r="A5" t="s">
        <v>264</v>
      </c>
      <c r="B5" s="1" t="str">
        <f>HYPERLINK("https://ovidsp.ovid.com/ovidweb.cgi?T=JS&amp;NEWS=n&amp;PAGE=main&amp;D=ovft","https://ovidsp.ovid.com/ovidweb.cgi?T=JS&amp;NEWS=n&amp;PAGE=main&amp;D=ovft")</f>
        <v>https://ovidsp.ovid.com/ovidweb.cgi?T=JS&amp;NEWS=n&amp;PAGE=main&amp;D=ovft</v>
      </c>
    </row>
    <row r="6" spans="1:2" x14ac:dyDescent="0.25">
      <c r="A6" t="s">
        <v>167</v>
      </c>
      <c r="B6" s="1" t="str">
        <f>HYPERLINK("https://ovidsp.ovid.com/ovidweb.cgi?T=JS&amp;NEWS=n&amp;PAGE=main&amp;D=books","https://ovidsp.ovid.com/ovidweb.cgi?T=JS&amp;NEWS=n&amp;PAGE=main&amp;D=books")</f>
        <v>https://ovidsp.ovid.com/ovidweb.cgi?T=JS&amp;NEWS=n&amp;PAGE=main&amp;D=books</v>
      </c>
    </row>
    <row r="7" spans="1:2" x14ac:dyDescent="0.25">
      <c r="A7" t="s">
        <v>252</v>
      </c>
      <c r="B7" s="1" t="str">
        <f>HYPERLINK("https://ovidsp.ovid.com/ovidweb.cgi?T=JS&amp;NEWS=n&amp;PAGE=main&amp;D=yrovft","https://ovidsp.ovid.com/ovidweb.cgi?T=JS&amp;NEWS=n&amp;PAGE=main&amp;D=yrovft")</f>
        <v>https://ovidsp.ovid.com/ovidweb.cgi?T=JS&amp;NEWS=n&amp;PAGE=main&amp;D=yrovft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Journals</vt:lpstr>
      <vt:lpstr>Books</vt:lpstr>
      <vt:lpstr>Browse URLs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Szwec, Marcin</dc:creator>
  <cp:lastModifiedBy>Petr Sejk</cp:lastModifiedBy>
  <dcterms:created xsi:type="dcterms:W3CDTF">2025-01-02T12:24:29Z</dcterms:created>
  <dcterms:modified xsi:type="dcterms:W3CDTF">2025-01-17T11:44:30Z</dcterms:modified>
</cp:coreProperties>
</file>